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5195" activeTab="0"/>
  </bookViews>
  <sheets>
    <sheet name="zamowienie" sheetId="1" r:id="rId1"/>
    <sheet name="zam1" sheetId="2" state="hidden" r:id="rId2"/>
    <sheet name="zam2" sheetId="3" state="hidden" r:id="rId3"/>
    <sheet name="zam3" sheetId="4" state="hidden" r:id="rId4"/>
    <sheet name="zam4" sheetId="5" state="hidden" r:id="rId5"/>
    <sheet name="zam5" sheetId="6" state="hidden" r:id="rId6"/>
    <sheet name="zam6" sheetId="7" state="hidden" r:id="rId7"/>
    <sheet name="zam7" sheetId="8" state="hidden" r:id="rId8"/>
    <sheet name="zam8" sheetId="9" state="hidden" r:id="rId9"/>
    <sheet name="zam9" sheetId="10" state="hidden" r:id="rId10"/>
    <sheet name="zam10" sheetId="11" state="hidden" r:id="rId11"/>
    <sheet name="F VAT" sheetId="12" state="hidden" r:id="rId12"/>
    <sheet name="slownie" sheetId="13" state="hidden" r:id="rId13"/>
    <sheet name="przykład 1" sheetId="14" r:id="rId14"/>
    <sheet name="przykład 2" sheetId="15" r:id="rId15"/>
    <sheet name="przykład 3" sheetId="16" r:id="rId16"/>
  </sheets>
  <definedNames>
    <definedName name="excelblog_Dziesiatki" localSheetId="12">{"dziesięć";"dwadzieścia";"trzydzieści";"czterdzieści";"pięćdziesiąt";"sześćdziesiąt";"siedemdziesiąt";"osiemdziesiąt";"dziewięćdziesiąt"}</definedName>
    <definedName name="excelblog_Jednosci" localSheetId="12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2">{"sto";"dwieście";"trzysta";"czterysta";"pięćset";"sześćset";"siedemset";"osiemset";"dziewięćset"}</definedName>
    <definedName name="firmy">'zamowienie'!$C$89,'zamowienie'!$C$91,'zamowienie'!$C$93,'zamowienie'!$C$95,'zamowienie'!$C$97,'zamowienie'!$C$99,'zamowienie'!$C$101,'zamowienie'!$C$103:$D$104,'zamowienie'!$C$105,'zamowienie'!$C$107</definedName>
    <definedName name="firmy1" localSheetId="13">'przykład 1'!$C$88:$D$107</definedName>
    <definedName name="firmy1" localSheetId="14">'przykład 2'!$C$88:$D$107</definedName>
    <definedName name="firmy1" localSheetId="15">'przykład 3'!$C$88:$D$107</definedName>
    <definedName name="firmy1" localSheetId="0">'zamowienie'!$C$88:$D$107</definedName>
    <definedName name="KRS" localSheetId="0">'zamowienie'!$J$88:$J$107</definedName>
    <definedName name="_xlnm.Print_Area" localSheetId="11">'F VAT'!$A$1:$I$46</definedName>
  </definedNames>
  <calcPr fullCalcOnLoad="1"/>
</workbook>
</file>

<file path=xl/sharedStrings.xml><?xml version="1.0" encoding="utf-8"?>
<sst xmlns="http://schemas.openxmlformats.org/spreadsheetml/2006/main" count="1186" uniqueCount="211">
  <si>
    <t>Formularz zamówienia eKRS.pl</t>
  </si>
  <si>
    <t xml:space="preserve"> pełna nazwa firmy</t>
  </si>
  <si>
    <t xml:space="preserve"> osoba kontaktowa</t>
  </si>
  <si>
    <t xml:space="preserve"> adres</t>
  </si>
  <si>
    <t>imię</t>
  </si>
  <si>
    <t>nazwisko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</si>
  <si>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</si>
  <si>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</si>
  <si>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</si>
  <si>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</si>
  <si>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</si>
  <si>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</si>
  <si>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</si>
  <si>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</si>
  <si>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</si>
  <si>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</si>
  <si>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</si>
  <si>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</si>
  <si>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</si>
  <si>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</si>
  <si>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</si>
  <si>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</si>
  <si>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</si>
  <si>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miejscowość</t>
  </si>
  <si>
    <t>ulica</t>
  </si>
  <si>
    <t>numer</t>
  </si>
  <si>
    <t>kod pocztowy</t>
  </si>
  <si>
    <t>lokal</t>
  </si>
  <si>
    <t>wybierz</t>
  </si>
  <si>
    <t xml:space="preserve"> NIP</t>
  </si>
  <si>
    <t xml:space="preserve"> e-mail</t>
  </si>
  <si>
    <t>Zleceniodawca</t>
  </si>
  <si>
    <t>rodzaj wysyłki</t>
  </si>
  <si>
    <t>list polecony priorytet</t>
  </si>
  <si>
    <t>kurier</t>
  </si>
  <si>
    <t>fax</t>
  </si>
  <si>
    <t>e-mail (plik pdf) dokument elektroniczny</t>
  </si>
  <si>
    <t xml:space="preserve"> wybierz rodzaj wysyłki</t>
  </si>
  <si>
    <t>dane do F VAT</t>
  </si>
  <si>
    <t xml:space="preserve"> telefon</t>
  </si>
  <si>
    <t>dane do wysyłki</t>
  </si>
  <si>
    <t>dane szukanego podmiotu</t>
  </si>
  <si>
    <t>pełna nazwa firmy</t>
  </si>
  <si>
    <t>wybierz rejestr</t>
  </si>
  <si>
    <t>wybierz odpis</t>
  </si>
  <si>
    <t>sztuk</t>
  </si>
  <si>
    <t>rejestr przedsiębiorców</t>
  </si>
  <si>
    <t>rejestr stowarzyszeń</t>
  </si>
  <si>
    <t>aktualny</t>
  </si>
  <si>
    <t>pełny</t>
  </si>
  <si>
    <t>kwota</t>
  </si>
  <si>
    <t>województwa</t>
  </si>
  <si>
    <t>rodzaje wysyłek</t>
  </si>
  <si>
    <t>rejestry</t>
  </si>
  <si>
    <t>odpisy</t>
  </si>
  <si>
    <t>cena</t>
  </si>
  <si>
    <t>funkcja rodzaj odpisu - cena</t>
  </si>
  <si>
    <t>kwota odpisów</t>
  </si>
  <si>
    <t>usługa</t>
  </si>
  <si>
    <t>vat</t>
  </si>
  <si>
    <t>CI KRS-COD</t>
  </si>
  <si>
    <t>WNIOSKUJĄCY</t>
  </si>
  <si>
    <t>5.   miejscowość</t>
  </si>
  <si>
    <t>4.  nr lokalu</t>
  </si>
  <si>
    <t>3.  nr domu</t>
  </si>
  <si>
    <t>7.  Poczta</t>
  </si>
  <si>
    <t>8.   Kraj</t>
  </si>
  <si>
    <t>OZNACZENIE REJESTRU, Z KTÓREGO MA BYĆ WYDANY ODPIS</t>
  </si>
  <si>
    <t xml:space="preserve"> 9.    Odpis ma być wydany z :</t>
  </si>
  <si>
    <t>OKREŚLENIE PODMIOTU</t>
  </si>
  <si>
    <t xml:space="preserve"> 10.    Numer KRS</t>
  </si>
  <si>
    <t xml:space="preserve">  RODZAJ ODPISU</t>
  </si>
  <si>
    <t xml:space="preserve"> 11.  odpis ma być</t>
  </si>
  <si>
    <t xml:space="preserve"> 6.  kod pocztowy</t>
  </si>
  <si>
    <t xml:space="preserve"> 2.  ulica</t>
  </si>
  <si>
    <t xml:space="preserve"> 1.   Imię i nazwisko / nazwa lub firma</t>
  </si>
  <si>
    <t xml:space="preserve">  Instrukcja wypełniania formularza</t>
  </si>
  <si>
    <t>· Formularz należy wypełnić czytelnie, na maszynie, komputerowo lub ręcznie, wielkimi drukowanymi literami, zgodnie z opisem pól.</t>
  </si>
  <si>
    <t>· W polach wyboru należy wstawić X w odpowiednim kwadracie</t>
  </si>
  <si>
    <t xml:space="preserve">. Wnioski należy składać wraz z dowodem wniesienia opłaty. </t>
  </si>
  <si>
    <t xml:space="preserve">· Wniosek nieprawidłowo wypełniony, nieopłacony, wniosek od którego uiszczono opłatę w wysokości niższej od należnej,   pozostawia się bez nadania biegu, informując o tym wnioskodawcę. </t>
  </si>
  <si>
    <t xml:space="preserve">zamówienie na odpis z KRS </t>
  </si>
  <si>
    <t xml:space="preserve"> </t>
  </si>
  <si>
    <t>ilość szukanych podmiotów</t>
  </si>
  <si>
    <t>ilość podmiotów po wpisanym numerze KRS</t>
  </si>
  <si>
    <t>ilość z pół 1 i 2 powinna wynośc tyle samo</t>
  </si>
  <si>
    <t>suma zamówionych egzemplarzy odpisów/dokumentów</t>
  </si>
  <si>
    <t>suma opłat sądowych brutto</t>
  </si>
  <si>
    <t>e-mail (plik pdf) skan oryginału</t>
  </si>
  <si>
    <t>wybrano rodzaj wysyłki</t>
  </si>
  <si>
    <t>koszt wysyłki</t>
  </si>
  <si>
    <t>koszt usługi brutto</t>
  </si>
  <si>
    <t>całkowita kwota brutto do zapłaty</t>
  </si>
  <si>
    <t>Uwaga !!! Wyszukiwanie w bazie KRS odbywa się za pomocą numeru KRS - nr KRS musi być wpisany</t>
  </si>
  <si>
    <r>
      <t>numer KRS</t>
    </r>
    <r>
      <rPr>
        <b/>
        <sz val="8"/>
        <color indexed="10"/>
        <rFont val="Czcionka tekstu podstawowego"/>
        <family val="0"/>
      </rPr>
      <t>*</t>
    </r>
  </si>
  <si>
    <t>suma opłat sądowych netto</t>
  </si>
  <si>
    <t>dane do F VAT są automatycznie kopiowane z pola Zleceniodawca, jeżeli mają być inne zmień je !</t>
  </si>
  <si>
    <t>dane do wysyłki są automatycznie kopiowane z pola Zleceniodawca, jeżeli mają być inne zmień je !</t>
  </si>
  <si>
    <t>Oryginał</t>
  </si>
  <si>
    <t>Kopia</t>
  </si>
  <si>
    <t>sprzedawca</t>
  </si>
  <si>
    <t>MIERZWA GROUP</t>
  </si>
  <si>
    <t>41-200 SOSNOWIEC, UL. LIPOWA 32</t>
  </si>
  <si>
    <t>NIP: 644-168-12-39</t>
  </si>
  <si>
    <t>data wystawienia</t>
  </si>
  <si>
    <t>data sprzedaży</t>
  </si>
  <si>
    <t>data wydruku</t>
  </si>
  <si>
    <t>nabywca</t>
  </si>
  <si>
    <t xml:space="preserve">NIP: </t>
  </si>
  <si>
    <t>wartość</t>
  </si>
  <si>
    <t>nazwa towaru lub usługi</t>
  </si>
  <si>
    <t>jm</t>
  </si>
  <si>
    <t>ilość</t>
  </si>
  <si>
    <t>% VAT</t>
  </si>
  <si>
    <t>netto</t>
  </si>
  <si>
    <t>VAT</t>
  </si>
  <si>
    <t>brutto</t>
  </si>
  <si>
    <t>szt.</t>
  </si>
  <si>
    <t>RAZEM</t>
  </si>
  <si>
    <t>razem do zapłaty brutto</t>
  </si>
  <si>
    <t>w tym</t>
  </si>
  <si>
    <t>zwolnione</t>
  </si>
  <si>
    <t>do zapłaty słownie</t>
  </si>
  <si>
    <t>sposób zapłaty</t>
  </si>
  <si>
    <t>przelew</t>
  </si>
  <si>
    <t>termin zapłaty</t>
  </si>
  <si>
    <t>czytelny podpis osoby upoważnionej do odbioru faktury VAT</t>
  </si>
  <si>
    <t>czytelny podpis osoby uprawnionej do wystawienia faktury VAT</t>
  </si>
  <si>
    <t>......................................................................</t>
  </si>
  <si>
    <t>.................................................................................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</si>
  <si>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</si>
  <si>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</si>
  <si>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</si>
  <si>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</si>
  <si>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</si>
  <si>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</si>
  <si>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</si>
  <si>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</si>
  <si>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</si>
  <si>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/</t>
  </si>
  <si>
    <t>Słownie v.1</t>
  </si>
  <si>
    <t>Słownie v.2</t>
  </si>
  <si>
    <t>Słownie v.3</t>
  </si>
  <si>
    <t>Dostępne na licencji Creative Commons Uznanie autorstwa 2.5 Polska</t>
  </si>
  <si>
    <t>Mierzwa</t>
  </si>
  <si>
    <t>system more v. 1.2</t>
  </si>
  <si>
    <t xml:space="preserve">Wniosek o wydanie odpisu                                   z Krajowego Rejestru Sądowego </t>
  </si>
  <si>
    <t>Lipowa</t>
  </si>
  <si>
    <t>Sosnowiec</t>
  </si>
  <si>
    <t xml:space="preserve">         1. rejestru przedsiębiorców </t>
  </si>
  <si>
    <t>rejestru stowarzyszeń, innych organizacji społecznych i zawodowych, fundacji oraz publicznych zakładów opieki zdrowotnej</t>
  </si>
  <si>
    <t xml:space="preserve">2. </t>
  </si>
  <si>
    <t>41-200</t>
  </si>
  <si>
    <t xml:space="preserve">Podstawą prawną wystawienia i przesyłania faktur jest Rozporządzenie Ministra Finansów z dnia 25 maja 2005 r. Dz. U. nr 95, poz. 798 </t>
  </si>
  <si>
    <t>usługa eKRS.pl nr</t>
  </si>
  <si>
    <t>modyfikacja arkusza 2009-09-21</t>
  </si>
  <si>
    <t>co ile ma być wydany odpis / daty wydania odpisów</t>
  </si>
  <si>
    <t>dostawa</t>
  </si>
  <si>
    <t>całość</t>
  </si>
  <si>
    <t>brutto do 1 kg jedna wysyłka</t>
  </si>
  <si>
    <t xml:space="preserve"> jedna wysyłka</t>
  </si>
  <si>
    <t>Po wysłaniu zamówienia otrzymacie Państwem email z kwotą oraz danymi do wpłaty. Faktura zostanie wysłana z pierwszą przesyłką</t>
  </si>
  <si>
    <t>proszę wypełnić szare pola</t>
  </si>
  <si>
    <t>plik ten służy do zamawiania odpisów cyklicznych - w odstępach czasowych</t>
  </si>
  <si>
    <t>data pierwszej wysyłki</t>
  </si>
  <si>
    <t>Podaj daty w których chcesz otrzymywać odpisy w formacie rrrr-mm-dd</t>
  </si>
  <si>
    <t>razem</t>
  </si>
  <si>
    <t>sąd</t>
  </si>
  <si>
    <t>wysyłka</t>
  </si>
  <si>
    <t>data</t>
  </si>
  <si>
    <t>dzisiaj jest</t>
  </si>
  <si>
    <t>list i skan</t>
  </si>
  <si>
    <t>e-mail (plik pdf) dokument elektroniczny z podpisem elektronicznym</t>
  </si>
  <si>
    <t>e-mail (dokument elektroniczny</t>
  </si>
  <si>
    <t>LIST polecony priorytet zostanie wysłany na adres podany w polu dane do wysyłki</t>
  </si>
  <si>
    <t xml:space="preserve">e-mail SKAN oraz LIST. Zamówione dokumenty (link do dokumentów) zostaną wysłane na wskazany w zamówieniu adres e-mail. Prosimy o sprawdzenie ustawień swojej skrzynki pocztowej.Prosimy również o sprawdzenie wiadomości w spamie, bowiem może się tak okazać, iż przesłana od eKRS.pl informacja zostanie potraktowana jako spam. Dokumenty będą do pobrania ze strony http://www.ekrs.pl/dane/ a następnie zostaną wysłane na adres podany w polu dane do wysyłki listem </t>
  </si>
  <si>
    <t xml:space="preserve">KURIER - przesyłka zostanie dostarczona na adres podany w polu dane do wysyłki </t>
  </si>
  <si>
    <t>FAX - dokumenty zostaną wysłane na numer faksu podanego w polu dane do wysyłki</t>
  </si>
  <si>
    <t>wysyłka darmowa - e-odpis z Ministerstwa Sprawiedliwości. Zamówione dokumenty (link do dokumentów) zostaną wysłane na wskazany w zamówieniu adres e-mail. Prosimy o sprawdzenie ustawień swojej skrzynki pocztowej. Prosimy również o sprawdzenie wiadomości w spamie, bowiem może się tak okazać, iż przesłana od eKRS.pl informacja zostanie potraktowana jako spam. Dokumenty będą do pobrania ze strony http://www.ekrs.pl/dane</t>
  </si>
  <si>
    <t>SKAN - zamówione dokumenty (link do dokumentów) zostaną wysłane na wskazany w zamówieniu adres e-mail. Prosimy o sprawdzenie ustawień swojej skrzynki pocztowej. Prosimy również o sprawdzenie wiadomości w spamie, bowiem może się tak okazać, iż przesłana od eKRS.pl informacja zostanie potraktowana jako spam. Dokumenty będą do pobrania ze strony http://www.ekrs.pl/dane</t>
  </si>
  <si>
    <t>e-mail Ministerstwo Sprawiedliwości Zamówione dokumenty (link do dokumentów) zostaną wysłane na wskazany w zamówieniu adres e-mail. Prosimy o sprawdzenie ustawień swojej skrzynki pocztowej. Prosimy również o sprawdzenie wiadomości w spamie, bowiem może się tak okazać, iż przesłana od eKRS.pl informacja zostanie potraktowana jako spam. Dokumenty będą do pobrania ze strony http://www.ekrs.pl/dane</t>
  </si>
  <si>
    <t>zobacz przykład</t>
  </si>
  <si>
    <t>1 jeden odpis o określonej  dacie</t>
  </si>
  <si>
    <t>przykład 1</t>
  </si>
  <si>
    <t>nazwa firmy</t>
  </si>
  <si>
    <t>Jan</t>
  </si>
  <si>
    <t>Kowalski</t>
  </si>
  <si>
    <t>00-950</t>
  </si>
  <si>
    <t>warszawa</t>
  </si>
  <si>
    <t>Sobieskiego</t>
  </si>
  <si>
    <t>adres@email.pl</t>
  </si>
  <si>
    <t>xxxx</t>
  </si>
  <si>
    <t>0000000001</t>
  </si>
  <si>
    <t>przykład 2</t>
  </si>
  <si>
    <t>2. kilka odpisów tej samej firmy o określonej dacie</t>
  </si>
  <si>
    <t>xxx</t>
  </si>
  <si>
    <t>3. kilka odpisów róznych firm o określonej dacie</t>
  </si>
  <si>
    <t>przykład 3</t>
  </si>
  <si>
    <t>yyy</t>
  </si>
  <si>
    <t>0000000002</t>
  </si>
  <si>
    <t>zzz</t>
  </si>
  <si>
    <t>0000000003</t>
  </si>
  <si>
    <t>zapłacono</t>
  </si>
  <si>
    <t>modyfikacja arkusza 2013-05-09</t>
  </si>
  <si>
    <t>kurier i skan</t>
  </si>
  <si>
    <t xml:space="preserve">e-mail SKAN oraz kurier. Zamówione dokumenty (link do dokumentów) zostaną wysłane na wskazany w zamówieniu adres e-mail. Prosimy o sprawdzenie ustawień swojej skrzynki pocztowej.Prosimy również o sprawdzenie wiadomości w spamie, bowiem może się tak okazać, iż przesłana od eKRS.pl informacja zostanie potraktowana jako spam. Dokumenty będą do pobrania ze strony http://www.ekrs.pl/dane/ a następnie zostaną wysłane na adres podany w polu dane do wysyłki kurierem </t>
  </si>
  <si>
    <r>
      <t>FAKTURA VAT</t>
    </r>
    <r>
      <rPr>
        <i/>
        <sz val="9"/>
        <rFont val="Arial CE"/>
        <family val="2"/>
      </rPr>
      <t xml:space="preserve"> nr   000/00</t>
    </r>
    <r>
      <rPr>
        <i/>
        <sz val="9"/>
        <color indexed="12"/>
        <rFont val="Arial CE"/>
        <family val="2"/>
      </rPr>
      <t>/2021</t>
    </r>
  </si>
  <si>
    <r>
      <t>konto</t>
    </r>
    <r>
      <rPr>
        <sz val="11"/>
        <color theme="1"/>
        <rFont val="Czcionka tekstu podstawowego"/>
        <family val="2"/>
      </rPr>
      <t>: 58114020040000360232329448</t>
    </r>
  </si>
  <si>
    <t>GTU</t>
  </si>
  <si>
    <t>GTU_12</t>
  </si>
  <si>
    <t>e-mail (dokument elektroniczny)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</si>
</sst>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400]h:mm:ss\ AM/PM"/>
    <numFmt numFmtId="167" formatCode="#,##0.00\ &quot;zł&quot;"/>
    <numFmt numFmtId="168" formatCode="[$-415]d\ mmmm\ yyyy"/>
    <numFmt numFmtId="169" formatCode="#&quot; &quot;??/16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8"/>
      <color indexed="10"/>
      <name val="Czcionka tekstu podstawowego"/>
      <family val="0"/>
    </font>
    <font>
      <sz val="11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color indexed="12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color indexed="12"/>
      <name val="Arial CE"/>
      <family val="2"/>
    </font>
    <font>
      <b/>
      <sz val="9"/>
      <color indexed="8"/>
      <name val="Arial CE"/>
      <family val="2"/>
    </font>
    <font>
      <b/>
      <sz val="14"/>
      <name val="Arial CE"/>
      <family val="2"/>
    </font>
    <font>
      <i/>
      <sz val="10"/>
      <color indexed="12"/>
      <name val="Arial CE"/>
      <family val="2"/>
    </font>
    <font>
      <b/>
      <i/>
      <sz val="9"/>
      <color indexed="12"/>
      <name val="Arial CE"/>
      <family val="2"/>
    </font>
    <font>
      <sz val="9"/>
      <color indexed="8"/>
      <name val="Arial CE"/>
      <family val="2"/>
    </font>
    <font>
      <sz val="10"/>
      <name val="Arial CE"/>
      <family val="0"/>
    </font>
    <font>
      <b/>
      <sz val="8"/>
      <color indexed="8"/>
      <name val="Arial CE"/>
      <family val="2"/>
    </font>
    <font>
      <b/>
      <i/>
      <sz val="8"/>
      <color indexed="12"/>
      <name val="Arial CE"/>
      <family val="2"/>
    </font>
    <font>
      <b/>
      <u val="single"/>
      <sz val="9"/>
      <name val="Arial CE"/>
      <family val="2"/>
    </font>
    <font>
      <sz val="7"/>
      <name val="Arial CE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b/>
      <sz val="12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56"/>
      <name val="Arial"/>
      <family val="2"/>
    </font>
    <font>
      <sz val="8"/>
      <color indexed="8"/>
      <name val="Czcionka tekstu podstawowego"/>
      <family val="2"/>
    </font>
    <font>
      <sz val="9"/>
      <color indexed="56"/>
      <name val="Czcionka tekstu podstawowego"/>
      <family val="2"/>
    </font>
    <font>
      <sz val="7"/>
      <color indexed="56"/>
      <name val="Arial"/>
      <family val="2"/>
    </font>
    <font>
      <sz val="9"/>
      <color indexed="18"/>
      <name val="Czcionka tekstu podstawowego"/>
      <family val="2"/>
    </font>
    <font>
      <sz val="11"/>
      <color indexed="9"/>
      <name val="Arial"/>
      <family val="2"/>
    </font>
    <font>
      <b/>
      <sz val="10"/>
      <color indexed="8"/>
      <name val="Czcionka tekstu podstawowego"/>
      <family val="0"/>
    </font>
    <font>
      <sz val="8"/>
      <color indexed="8"/>
      <name val="Arial"/>
      <family val="2"/>
    </font>
    <font>
      <b/>
      <sz val="8.5"/>
      <color indexed="18"/>
      <name val="Arial"/>
      <family val="2"/>
    </font>
    <font>
      <b/>
      <sz val="8.5"/>
      <color indexed="8"/>
      <name val="Czcionka tekstu podstawowego"/>
      <family val="2"/>
    </font>
    <font>
      <sz val="8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56"/>
      <name val="Arial CE"/>
      <family val="2"/>
    </font>
    <font>
      <sz val="5"/>
      <color indexed="8"/>
      <name val="Czcionka tekstu podstawowego"/>
      <family val="2"/>
    </font>
    <font>
      <sz val="8"/>
      <color indexed="1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9"/>
      <name val="Czcionka tekstu podstawowego"/>
      <family val="2"/>
    </font>
    <font>
      <sz val="6"/>
      <color indexed="9"/>
      <name val="Czcionka tekstu podstawowego"/>
      <family val="2"/>
    </font>
    <font>
      <b/>
      <u val="single"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i/>
      <sz val="8"/>
      <color indexed="9"/>
      <name val="Arial CE"/>
      <family val="2"/>
    </font>
    <font>
      <sz val="8"/>
      <color indexed="9"/>
      <name val="Arial CE"/>
      <family val="2"/>
    </font>
    <font>
      <b/>
      <sz val="9"/>
      <color indexed="8"/>
      <name val="Arial"/>
      <family val="2"/>
    </font>
    <font>
      <b/>
      <sz val="11"/>
      <color indexed="10"/>
      <name val="Czcionka tekstu podstawowego"/>
      <family val="0"/>
    </font>
    <font>
      <b/>
      <sz val="10"/>
      <color indexed="9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sz val="11"/>
      <color indexed="12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3"/>
      <name val="Arial"/>
      <family val="2"/>
    </font>
    <font>
      <sz val="8"/>
      <color theme="1"/>
      <name val="Czcionka tekstu podstawowego"/>
      <family val="2"/>
    </font>
    <font>
      <sz val="9"/>
      <color theme="3"/>
      <name val="Czcionka tekstu podstawowego"/>
      <family val="2"/>
    </font>
    <font>
      <sz val="7"/>
      <color theme="3"/>
      <name val="Arial"/>
      <family val="2"/>
    </font>
    <font>
      <sz val="9"/>
      <color theme="3" tint="-0.24997000396251678"/>
      <name val="Czcionka tekstu podstawowego"/>
      <family val="2"/>
    </font>
    <font>
      <sz val="11"/>
      <color theme="0"/>
      <name val="Arial"/>
      <family val="2"/>
    </font>
    <font>
      <b/>
      <sz val="10"/>
      <color theme="1"/>
      <name val="Czcionka tekstu podstawowego"/>
      <family val="0"/>
    </font>
    <font>
      <sz val="8"/>
      <color theme="1"/>
      <name val="Arial"/>
      <family val="2"/>
    </font>
    <font>
      <b/>
      <sz val="8.5"/>
      <color theme="3" tint="-0.24997000396251678"/>
      <name val="Arial"/>
      <family val="2"/>
    </font>
    <font>
      <b/>
      <sz val="8.5"/>
      <color theme="1"/>
      <name val="Czcionka tekstu podstawowego"/>
      <family val="2"/>
    </font>
    <font>
      <sz val="8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9"/>
      <color theme="3"/>
      <name val="Arial CE"/>
      <family val="2"/>
    </font>
    <font>
      <sz val="5"/>
      <color theme="1"/>
      <name val="Czcionka tekstu podstawowego"/>
      <family val="2"/>
    </font>
    <font>
      <sz val="8"/>
      <color theme="3" tint="-0.24997000396251678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0"/>
      <name val="Czcionka tekstu podstawowego"/>
      <family val="2"/>
    </font>
    <font>
      <sz val="6"/>
      <color theme="0"/>
      <name val="Czcionka tekstu podstawowego"/>
      <family val="2"/>
    </font>
    <font>
      <b/>
      <u val="single"/>
      <sz val="10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i/>
      <sz val="8"/>
      <color theme="0"/>
      <name val="Arial CE"/>
      <family val="2"/>
    </font>
    <font>
      <sz val="8"/>
      <color theme="0"/>
      <name val="Arial CE"/>
      <family val="2"/>
    </font>
    <font>
      <b/>
      <sz val="10"/>
      <color theme="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.5"/>
      <color theme="1"/>
      <name val="Arial"/>
      <family val="2"/>
    </font>
    <font>
      <b/>
      <sz val="14"/>
      <color theme="1"/>
      <name val="Czcionka tekstu podstawowego"/>
      <family val="0"/>
    </font>
    <font>
      <sz val="8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0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339A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thin">
        <color theme="0"/>
      </left>
      <right/>
      <top style="thin">
        <color theme="0"/>
      </top>
      <bottom style="thin">
        <color theme="1" tint="0.04998999834060669"/>
      </bottom>
    </border>
    <border>
      <left style="thin">
        <color theme="0"/>
      </left>
      <right style="thin">
        <color theme="1" tint="0.04998999834060669"/>
      </right>
      <top style="thin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1" tint="0.04998999834060669"/>
      </right>
      <top style="thin">
        <color theme="0"/>
      </top>
      <bottom style="thin">
        <color theme="0"/>
      </bottom>
    </border>
    <border>
      <left style="thin">
        <color theme="1" tint="0.04998999834060669"/>
      </left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thin">
        <color theme="0"/>
      </left>
      <right style="thin">
        <color theme="0"/>
      </right>
      <top/>
      <bottom style="thin">
        <color theme="1" tint="0.04998999834060669"/>
      </bottom>
    </border>
    <border>
      <left style="thin">
        <color theme="0"/>
      </left>
      <right style="thin">
        <color theme="3" tint="-0.4999699890613556"/>
      </right>
      <top style="thin">
        <color theme="0"/>
      </top>
      <bottom style="thin">
        <color theme="1" tint="0.04998999834060669"/>
      </bottom>
    </border>
    <border>
      <left/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1" tint="0.04998999834060669"/>
      </right>
      <top style="thin">
        <color theme="0"/>
      </top>
      <bottom style="thin">
        <color theme="0"/>
      </bottom>
    </border>
    <border>
      <left style="medium">
        <color theme="1" tint="0.04998999834060669"/>
      </left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0"/>
      </right>
      <top/>
      <bottom style="thin">
        <color theme="0"/>
      </bottom>
    </border>
    <border>
      <left style="medium">
        <color theme="1" tint="0.04998999834060669"/>
      </left>
      <right style="thin">
        <color theme="0"/>
      </right>
      <top/>
      <bottom style="medium">
        <color theme="1" tint="0.04998999834060669"/>
      </bottom>
    </border>
    <border>
      <left style="thin">
        <color theme="0"/>
      </left>
      <right style="thin">
        <color theme="0"/>
      </right>
      <top/>
      <bottom style="medium">
        <color theme="1" tint="0.04998999834060669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04998999834060669"/>
      </bottom>
    </border>
    <border>
      <left style="thin">
        <color theme="0"/>
      </left>
      <right style="medium">
        <color theme="1" tint="0.04998999834060669"/>
      </right>
      <top style="thin">
        <color theme="0"/>
      </top>
      <bottom style="medium">
        <color theme="1" tint="0.04998999834060669"/>
      </bottom>
    </border>
    <border>
      <left style="medium">
        <color theme="1" tint="0.04998999834060669"/>
      </left>
      <right style="thin">
        <color theme="0"/>
      </right>
      <top/>
      <bottom style="thin">
        <color theme="1" tint="0.04998999834060669"/>
      </bottom>
    </border>
    <border>
      <left style="medium">
        <color theme="1" tint="0.04998999834060669"/>
      </left>
      <right/>
      <top style="thin">
        <color theme="0"/>
      </top>
      <bottom style="thin">
        <color theme="0"/>
      </bottom>
    </border>
    <border>
      <left style="medium">
        <color theme="1" tint="0.04998999834060669"/>
      </left>
      <right style="thin">
        <color theme="0"/>
      </right>
      <top style="thin">
        <color theme="0"/>
      </top>
      <bottom style="medium">
        <color theme="1" tint="0.04998999834060669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4999699890613556"/>
      </bottom>
    </border>
    <border>
      <left style="thin">
        <color theme="0"/>
      </left>
      <right style="thin">
        <color theme="0"/>
      </right>
      <top style="medium">
        <color theme="1" tint="0.0499899983406066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>
        <color theme="1" tint="0.04998999834060669"/>
      </right>
      <top style="thin">
        <color theme="0"/>
      </top>
      <bottom style="thin">
        <color theme="0"/>
      </bottom>
    </border>
    <border>
      <left/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/>
      </bottom>
    </border>
    <border>
      <left style="medium">
        <color theme="1" tint="0.04998999834060669"/>
      </left>
      <right style="thin">
        <color theme="0"/>
      </right>
      <top style="medium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1" tint="0.04998999834060669"/>
      </top>
      <bottom style="thin">
        <color theme="0"/>
      </bottom>
    </border>
    <border>
      <left style="thin">
        <color theme="0"/>
      </left>
      <right style="medium">
        <color theme="1" tint="0.04998999834060669"/>
      </right>
      <top style="medium">
        <color theme="1" tint="0.04998999834060669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theme="1" tint="0.04998999834060669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1" tint="0.04998999834060669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0"/>
      </bottom>
    </border>
    <border>
      <left style="thin">
        <color theme="1" tint="0.04998999834060669"/>
      </left>
      <right style="thin">
        <color theme="0"/>
      </right>
      <top style="thin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 tint="0.04998999834060669"/>
      </top>
      <bottom style="thin">
        <color theme="0"/>
      </bottom>
    </border>
    <border>
      <left style="thin">
        <color theme="3" tint="-0.4999699890613556"/>
      </left>
      <right/>
      <top style="thin">
        <color theme="3" tint="-0.4999699890613556"/>
      </top>
      <bottom style="thin">
        <color theme="3" tint="-0.4999699890613556"/>
      </bottom>
    </border>
    <border>
      <left/>
      <right/>
      <top style="thin">
        <color theme="3" tint="-0.4999699890613556"/>
      </top>
      <bottom style="thin">
        <color theme="3" tint="-0.4999699890613556"/>
      </bottom>
    </border>
    <border>
      <left/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1" tint="0.04998999834060669"/>
      </top>
      <bottom style="thin">
        <color theme="0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 style="thin">
        <color theme="0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</borders>
  <cellStyleXfs count="64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551">
    <xf numFmtId="166" fontId="0" fillId="0" borderId="0" xfId="0" applyAlignment="1">
      <alignment/>
    </xf>
    <xf numFmtId="166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166" fontId="0" fillId="0" borderId="11" xfId="0" applyBorder="1" applyAlignment="1">
      <alignment/>
    </xf>
    <xf numFmtId="166" fontId="0" fillId="0" borderId="11" xfId="0" applyFill="1" applyBorder="1" applyAlignment="1">
      <alignment/>
    </xf>
    <xf numFmtId="166" fontId="109" fillId="0" borderId="11" xfId="0" applyFont="1" applyBorder="1" applyAlignment="1">
      <alignment/>
    </xf>
    <xf numFmtId="166" fontId="109" fillId="0" borderId="11" xfId="0" applyFont="1" applyFill="1" applyBorder="1" applyAlignment="1">
      <alignment/>
    </xf>
    <xf numFmtId="166" fontId="110" fillId="0" borderId="11" xfId="0" applyFont="1" applyBorder="1" applyAlignment="1">
      <alignment/>
    </xf>
    <xf numFmtId="166" fontId="111" fillId="0" borderId="11" xfId="0" applyFont="1" applyFill="1" applyBorder="1" applyAlignment="1">
      <alignment horizontal="right"/>
    </xf>
    <xf numFmtId="166" fontId="110" fillId="0" borderId="11" xfId="0" applyFont="1" applyFill="1" applyBorder="1" applyAlignment="1">
      <alignment horizontal="right"/>
    </xf>
    <xf numFmtId="166" fontId="109" fillId="0" borderId="11" xfId="0" applyFont="1" applyFill="1" applyBorder="1" applyAlignment="1">
      <alignment horizontal="left"/>
    </xf>
    <xf numFmtId="166" fontId="112" fillId="0" borderId="11" xfId="0" applyFont="1" applyBorder="1" applyAlignment="1">
      <alignment horizontal="left"/>
    </xf>
    <xf numFmtId="166" fontId="113" fillId="0" borderId="11" xfId="0" applyFont="1" applyFill="1" applyBorder="1" applyAlignment="1">
      <alignment horizontal="right"/>
    </xf>
    <xf numFmtId="166" fontId="110" fillId="0" borderId="11" xfId="0" applyFont="1" applyFill="1" applyBorder="1" applyAlignment="1">
      <alignment/>
    </xf>
    <xf numFmtId="0" fontId="114" fillId="0" borderId="11" xfId="0" applyNumberFormat="1" applyFont="1" applyFill="1" applyBorder="1" applyAlignment="1">
      <alignment horizontal="right"/>
    </xf>
    <xf numFmtId="166" fontId="112" fillId="0" borderId="11" xfId="0" applyFont="1" applyBorder="1" applyAlignment="1">
      <alignment/>
    </xf>
    <xf numFmtId="2" fontId="115" fillId="0" borderId="11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166" fontId="110" fillId="0" borderId="12" xfId="0" applyFont="1" applyBorder="1" applyAlignment="1">
      <alignment/>
    </xf>
    <xf numFmtId="166" fontId="110" fillId="0" borderId="12" xfId="0" applyFont="1" applyFill="1" applyBorder="1" applyAlignment="1">
      <alignment/>
    </xf>
    <xf numFmtId="166" fontId="109" fillId="0" borderId="12" xfId="0" applyFont="1" applyBorder="1" applyAlignment="1">
      <alignment/>
    </xf>
    <xf numFmtId="166" fontId="111" fillId="0" borderId="12" xfId="0" applyFont="1" applyFill="1" applyBorder="1" applyAlignment="1">
      <alignment horizontal="right"/>
    </xf>
    <xf numFmtId="166" fontId="0" fillId="0" borderId="12" xfId="0" applyBorder="1" applyAlignment="1">
      <alignment/>
    </xf>
    <xf numFmtId="166" fontId="111" fillId="0" borderId="13" xfId="0" applyFont="1" applyFill="1" applyBorder="1" applyAlignment="1">
      <alignment horizontal="right"/>
    </xf>
    <xf numFmtId="166" fontId="110" fillId="0" borderId="14" xfId="0" applyFont="1" applyBorder="1" applyAlignment="1">
      <alignment/>
    </xf>
    <xf numFmtId="166" fontId="110" fillId="0" borderId="13" xfId="0" applyFont="1" applyBorder="1" applyAlignment="1">
      <alignment/>
    </xf>
    <xf numFmtId="166" fontId="113" fillId="0" borderId="13" xfId="0" applyFont="1" applyFill="1" applyBorder="1" applyAlignment="1">
      <alignment horizontal="right"/>
    </xf>
    <xf numFmtId="166" fontId="110" fillId="0" borderId="14" xfId="0" applyFont="1" applyFill="1" applyBorder="1" applyAlignment="1">
      <alignment/>
    </xf>
    <xf numFmtId="166" fontId="111" fillId="0" borderId="13" xfId="0" applyFont="1" applyFill="1" applyBorder="1" applyAlignment="1">
      <alignment horizontal="center"/>
    </xf>
    <xf numFmtId="166" fontId="110" fillId="0" borderId="13" xfId="0" applyFont="1" applyFill="1" applyBorder="1" applyAlignment="1">
      <alignment/>
    </xf>
    <xf numFmtId="166" fontId="111" fillId="0" borderId="14" xfId="0" applyFont="1" applyFill="1" applyBorder="1" applyAlignment="1">
      <alignment horizontal="right"/>
    </xf>
    <xf numFmtId="166" fontId="114" fillId="0" borderId="13" xfId="0" applyFont="1" applyFill="1" applyBorder="1" applyAlignment="1">
      <alignment horizontal="right"/>
    </xf>
    <xf numFmtId="166" fontId="115" fillId="0" borderId="13" xfId="0" applyFont="1" applyFill="1" applyBorder="1" applyAlignment="1">
      <alignment horizontal="right"/>
    </xf>
    <xf numFmtId="166" fontId="0" fillId="0" borderId="13" xfId="0" applyBorder="1" applyAlignment="1">
      <alignment/>
    </xf>
    <xf numFmtId="166" fontId="115" fillId="33" borderId="13" xfId="0" applyFont="1" applyFill="1" applyBorder="1" applyAlignment="1">
      <alignment horizontal="right"/>
    </xf>
    <xf numFmtId="166" fontId="109" fillId="0" borderId="15" xfId="0" applyFont="1" applyBorder="1" applyAlignment="1">
      <alignment/>
    </xf>
    <xf numFmtId="166" fontId="109" fillId="0" borderId="15" xfId="0" applyFont="1" applyFill="1" applyBorder="1" applyAlignment="1">
      <alignment/>
    </xf>
    <xf numFmtId="166" fontId="0" fillId="0" borderId="15" xfId="0" applyBorder="1" applyAlignment="1">
      <alignment/>
    </xf>
    <xf numFmtId="166" fontId="112" fillId="0" borderId="15" xfId="0" applyFont="1" applyBorder="1" applyAlignment="1">
      <alignment/>
    </xf>
    <xf numFmtId="166" fontId="109" fillId="0" borderId="16" xfId="0" applyFont="1" applyBorder="1" applyAlignment="1">
      <alignment/>
    </xf>
    <xf numFmtId="166" fontId="109" fillId="0" borderId="16" xfId="0" applyFont="1" applyFill="1" applyBorder="1" applyAlignment="1">
      <alignment/>
    </xf>
    <xf numFmtId="166" fontId="0" fillId="0" borderId="16" xfId="0" applyBorder="1" applyAlignment="1">
      <alignment/>
    </xf>
    <xf numFmtId="166" fontId="110" fillId="0" borderId="16" xfId="0" applyFont="1" applyBorder="1" applyAlignment="1">
      <alignment/>
    </xf>
    <xf numFmtId="166" fontId="110" fillId="0" borderId="16" xfId="0" applyFont="1" applyFill="1" applyBorder="1" applyAlignment="1">
      <alignment horizontal="right"/>
    </xf>
    <xf numFmtId="166" fontId="109" fillId="0" borderId="17" xfId="0" applyFont="1" applyBorder="1" applyAlignment="1">
      <alignment/>
    </xf>
    <xf numFmtId="166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113" fillId="34" borderId="18" xfId="0" applyNumberFormat="1" applyFont="1" applyFill="1" applyBorder="1" applyAlignment="1">
      <alignment horizontal="right"/>
    </xf>
    <xf numFmtId="166" fontId="110" fillId="34" borderId="18" xfId="0" applyFont="1" applyFill="1" applyBorder="1" applyAlignment="1">
      <alignment/>
    </xf>
    <xf numFmtId="166" fontId="115" fillId="34" borderId="18" xfId="0" applyFont="1" applyFill="1" applyBorder="1" applyAlignment="1">
      <alignment horizontal="right"/>
    </xf>
    <xf numFmtId="0" fontId="115" fillId="34" borderId="18" xfId="0" applyNumberFormat="1" applyFont="1" applyFill="1" applyBorder="1" applyAlignment="1">
      <alignment horizontal="right"/>
    </xf>
    <xf numFmtId="166" fontId="115" fillId="0" borderId="14" xfId="0" applyFont="1" applyFill="1" applyBorder="1" applyAlignment="1">
      <alignment horizontal="right"/>
    </xf>
    <xf numFmtId="166" fontId="109" fillId="0" borderId="17" xfId="0" applyFont="1" applyFill="1" applyBorder="1" applyAlignment="1">
      <alignment/>
    </xf>
    <xf numFmtId="166" fontId="110" fillId="0" borderId="17" xfId="0" applyFont="1" applyBorder="1" applyAlignment="1">
      <alignment/>
    </xf>
    <xf numFmtId="166" fontId="110" fillId="0" borderId="15" xfId="0" applyFont="1" applyBorder="1" applyAlignment="1">
      <alignment/>
    </xf>
    <xf numFmtId="166" fontId="109" fillId="0" borderId="13" xfId="0" applyFont="1" applyBorder="1" applyAlignment="1">
      <alignment/>
    </xf>
    <xf numFmtId="166" fontId="112" fillId="0" borderId="13" xfId="0" applyFont="1" applyBorder="1" applyAlignment="1">
      <alignment horizontal="center"/>
    </xf>
    <xf numFmtId="166" fontId="112" fillId="0" borderId="13" xfId="0" applyFont="1" applyBorder="1" applyAlignment="1">
      <alignment horizontal="left"/>
    </xf>
    <xf numFmtId="166" fontId="112" fillId="0" borderId="13" xfId="0" applyFont="1" applyFill="1" applyBorder="1" applyAlignment="1">
      <alignment horizontal="left"/>
    </xf>
    <xf numFmtId="166" fontId="109" fillId="0" borderId="19" xfId="0" applyFont="1" applyBorder="1" applyAlignment="1">
      <alignment/>
    </xf>
    <xf numFmtId="166" fontId="109" fillId="0" borderId="14" xfId="0" applyFont="1" applyBorder="1" applyAlignment="1">
      <alignment/>
    </xf>
    <xf numFmtId="166" fontId="109" fillId="0" borderId="12" xfId="0" applyFont="1" applyFill="1" applyBorder="1" applyAlignment="1">
      <alignment/>
    </xf>
    <xf numFmtId="166" fontId="0" fillId="0" borderId="14" xfId="0" applyBorder="1" applyAlignment="1">
      <alignment/>
    </xf>
    <xf numFmtId="166" fontId="112" fillId="0" borderId="14" xfId="0" applyFont="1" applyBorder="1" applyAlignment="1">
      <alignment/>
    </xf>
    <xf numFmtId="166" fontId="112" fillId="0" borderId="20" xfId="0" applyFont="1" applyBorder="1" applyAlignment="1">
      <alignment/>
    </xf>
    <xf numFmtId="166" fontId="110" fillId="0" borderId="21" xfId="0" applyFont="1" applyBorder="1" applyAlignment="1">
      <alignment/>
    </xf>
    <xf numFmtId="166" fontId="110" fillId="0" borderId="22" xfId="0" applyFont="1" applyBorder="1" applyAlignment="1">
      <alignment/>
    </xf>
    <xf numFmtId="166" fontId="109" fillId="0" borderId="23" xfId="0" applyFont="1" applyBorder="1" applyAlignment="1">
      <alignment/>
    </xf>
    <xf numFmtId="166" fontId="110" fillId="0" borderId="24" xfId="0" applyFont="1" applyBorder="1" applyAlignment="1">
      <alignment/>
    </xf>
    <xf numFmtId="166" fontId="109" fillId="0" borderId="24" xfId="0" applyFont="1" applyBorder="1" applyAlignment="1">
      <alignment/>
    </xf>
    <xf numFmtId="166" fontId="109" fillId="0" borderId="25" xfId="0" applyFont="1" applyBorder="1" applyAlignment="1">
      <alignment/>
    </xf>
    <xf numFmtId="166" fontId="109" fillId="0" borderId="26" xfId="0" applyFont="1" applyBorder="1" applyAlignment="1">
      <alignment/>
    </xf>
    <xf numFmtId="166" fontId="113" fillId="0" borderId="26" xfId="0" applyFont="1" applyBorder="1" applyAlignment="1">
      <alignment horizontal="right"/>
    </xf>
    <xf numFmtId="166" fontId="109" fillId="0" borderId="21" xfId="0" applyFont="1" applyBorder="1" applyAlignment="1">
      <alignment/>
    </xf>
    <xf numFmtId="166" fontId="109" fillId="0" borderId="21" xfId="0" applyFont="1" applyFill="1" applyBorder="1" applyAlignment="1">
      <alignment/>
    </xf>
    <xf numFmtId="166" fontId="0" fillId="0" borderId="26" xfId="0" applyBorder="1" applyAlignment="1">
      <alignment/>
    </xf>
    <xf numFmtId="166" fontId="110" fillId="0" borderId="26" xfId="0" applyFont="1" applyBorder="1" applyAlignment="1">
      <alignment/>
    </xf>
    <xf numFmtId="166" fontId="110" fillId="0" borderId="27" xfId="0" applyFont="1" applyBorder="1" applyAlignment="1">
      <alignment/>
    </xf>
    <xf numFmtId="166" fontId="109" fillId="0" borderId="22" xfId="0" applyFont="1" applyBorder="1" applyAlignment="1">
      <alignment/>
    </xf>
    <xf numFmtId="166" fontId="111" fillId="0" borderId="21" xfId="0" applyFont="1" applyFill="1" applyBorder="1" applyAlignment="1">
      <alignment horizontal="right"/>
    </xf>
    <xf numFmtId="166" fontId="109" fillId="0" borderId="28" xfId="0" applyFont="1" applyBorder="1" applyAlignment="1">
      <alignment/>
    </xf>
    <xf numFmtId="166" fontId="95" fillId="0" borderId="15" xfId="44" applyBorder="1" applyAlignment="1" applyProtection="1">
      <alignment/>
      <protection/>
    </xf>
    <xf numFmtId="166" fontId="109" fillId="0" borderId="29" xfId="0" applyFont="1" applyBorder="1" applyAlignment="1">
      <alignment/>
    </xf>
    <xf numFmtId="166" fontId="0" fillId="0" borderId="30" xfId="0" applyBorder="1" applyAlignment="1">
      <alignment/>
    </xf>
    <xf numFmtId="166" fontId="110" fillId="0" borderId="31" xfId="0" applyFont="1" applyBorder="1" applyAlignment="1">
      <alignment/>
    </xf>
    <xf numFmtId="166" fontId="110" fillId="0" borderId="30" xfId="0" applyFont="1" applyBorder="1" applyAlignment="1">
      <alignment/>
    </xf>
    <xf numFmtId="166" fontId="109" fillId="0" borderId="32" xfId="0" applyFont="1" applyBorder="1" applyAlignment="1">
      <alignment/>
    </xf>
    <xf numFmtId="166" fontId="110" fillId="0" borderId="29" xfId="0" applyFont="1" applyBorder="1" applyAlignment="1">
      <alignment/>
    </xf>
    <xf numFmtId="166" fontId="0" fillId="0" borderId="33" xfId="0" applyBorder="1" applyAlignment="1">
      <alignment/>
    </xf>
    <xf numFmtId="166" fontId="0" fillId="0" borderId="34" xfId="0" applyBorder="1" applyAlignment="1">
      <alignment/>
    </xf>
    <xf numFmtId="166" fontId="0" fillId="0" borderId="35" xfId="0" applyBorder="1" applyAlignment="1">
      <alignment/>
    </xf>
    <xf numFmtId="166" fontId="0" fillId="0" borderId="36" xfId="0" applyBorder="1" applyAlignment="1">
      <alignment/>
    </xf>
    <xf numFmtId="166" fontId="91" fillId="0" borderId="15" xfId="0" applyFont="1" applyFill="1" applyBorder="1" applyAlignment="1">
      <alignment/>
    </xf>
    <xf numFmtId="166" fontId="116" fillId="0" borderId="15" xfId="0" applyFont="1" applyFill="1" applyBorder="1" applyAlignment="1">
      <alignment horizontal="right"/>
    </xf>
    <xf numFmtId="166" fontId="0" fillId="0" borderId="15" xfId="0" applyFill="1" applyBorder="1" applyAlignment="1">
      <alignment/>
    </xf>
    <xf numFmtId="166" fontId="95" fillId="0" borderId="17" xfId="44" applyBorder="1" applyAlignment="1" applyProtection="1">
      <alignment/>
      <protection/>
    </xf>
    <xf numFmtId="166" fontId="110" fillId="0" borderId="37" xfId="0" applyFont="1" applyBorder="1" applyAlignment="1">
      <alignment/>
    </xf>
    <xf numFmtId="166" fontId="0" fillId="0" borderId="32" xfId="0" applyBorder="1" applyAlignment="1">
      <alignment/>
    </xf>
    <xf numFmtId="166" fontId="109" fillId="0" borderId="31" xfId="0" applyFont="1" applyBorder="1" applyAlignment="1">
      <alignment/>
    </xf>
    <xf numFmtId="166" fontId="117" fillId="0" borderId="12" xfId="0" applyFont="1" applyFill="1" applyBorder="1" applyAlignment="1">
      <alignment horizontal="center" vertical="center"/>
    </xf>
    <xf numFmtId="166" fontId="0" fillId="0" borderId="29" xfId="0" applyBorder="1" applyAlignment="1">
      <alignment/>
    </xf>
    <xf numFmtId="166" fontId="0" fillId="0" borderId="38" xfId="0" applyBorder="1" applyAlignment="1">
      <alignment/>
    </xf>
    <xf numFmtId="0" fontId="112" fillId="0" borderId="38" xfId="0" applyNumberFormat="1" applyFont="1" applyBorder="1" applyAlignment="1">
      <alignment/>
    </xf>
    <xf numFmtId="0" fontId="112" fillId="0" borderId="29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166" fontId="0" fillId="0" borderId="39" xfId="0" applyBorder="1" applyAlignment="1">
      <alignment/>
    </xf>
    <xf numFmtId="166" fontId="95" fillId="0" borderId="35" xfId="44" applyBorder="1" applyAlignment="1" applyProtection="1">
      <alignment/>
      <protection/>
    </xf>
    <xf numFmtId="0" fontId="110" fillId="34" borderId="18" xfId="0" applyNumberFormat="1" applyFont="1" applyFill="1" applyBorder="1" applyAlignment="1">
      <alignment/>
    </xf>
    <xf numFmtId="166" fontId="4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118" fillId="0" borderId="43" xfId="0" applyNumberFormat="1" applyFont="1" applyBorder="1" applyAlignment="1">
      <alignment/>
    </xf>
    <xf numFmtId="0" fontId="118" fillId="0" borderId="44" xfId="0" applyNumberFormat="1" applyFont="1" applyBorder="1" applyAlignment="1">
      <alignment/>
    </xf>
    <xf numFmtId="0" fontId="118" fillId="0" borderId="40" xfId="0" applyNumberFormat="1" applyFont="1" applyBorder="1" applyAlignment="1">
      <alignment/>
    </xf>
    <xf numFmtId="0" fontId="118" fillId="0" borderId="0" xfId="0" applyNumberFormat="1" applyFont="1" applyAlignment="1">
      <alignment/>
    </xf>
    <xf numFmtId="0" fontId="118" fillId="0" borderId="0" xfId="0" applyNumberFormat="1" applyFont="1" applyBorder="1" applyAlignment="1">
      <alignment/>
    </xf>
    <xf numFmtId="0" fontId="0" fillId="0" borderId="45" xfId="0" applyNumberFormat="1" applyBorder="1" applyAlignment="1">
      <alignment/>
    </xf>
    <xf numFmtId="0" fontId="0" fillId="35" borderId="46" xfId="0" applyNumberFormat="1" applyFill="1" applyBorder="1" applyAlignment="1">
      <alignment/>
    </xf>
    <xf numFmtId="0" fontId="118" fillId="0" borderId="41" xfId="0" applyNumberFormat="1" applyFont="1" applyBorder="1" applyAlignment="1">
      <alignment/>
    </xf>
    <xf numFmtId="166" fontId="0" fillId="0" borderId="47" xfId="0" applyBorder="1" applyAlignment="1">
      <alignment/>
    </xf>
    <xf numFmtId="166" fontId="0" fillId="0" borderId="48" xfId="0" applyBorder="1" applyAlignment="1">
      <alignment/>
    </xf>
    <xf numFmtId="166" fontId="112" fillId="0" borderId="49" xfId="0" applyFont="1" applyBorder="1" applyAlignment="1">
      <alignment horizontal="center"/>
    </xf>
    <xf numFmtId="166" fontId="2" fillId="0" borderId="15" xfId="0" applyFont="1" applyFill="1" applyBorder="1" applyAlignment="1">
      <alignment horizontal="right"/>
    </xf>
    <xf numFmtId="166" fontId="0" fillId="0" borderId="12" xfId="0" applyFill="1" applyBorder="1" applyAlignment="1">
      <alignment/>
    </xf>
    <xf numFmtId="166" fontId="2" fillId="0" borderId="19" xfId="0" applyFont="1" applyFill="1" applyBorder="1" applyAlignment="1">
      <alignment horizontal="right"/>
    </xf>
    <xf numFmtId="166" fontId="6" fillId="0" borderId="15" xfId="0" applyFont="1" applyFill="1" applyBorder="1" applyAlignment="1">
      <alignment horizontal="left"/>
    </xf>
    <xf numFmtId="166" fontId="0" fillId="0" borderId="50" xfId="0" applyBorder="1" applyAlignment="1">
      <alignment/>
    </xf>
    <xf numFmtId="0" fontId="118" fillId="0" borderId="0" xfId="0" applyNumberFormat="1" applyFont="1" applyBorder="1" applyAlignment="1">
      <alignment/>
    </xf>
    <xf numFmtId="0" fontId="118" fillId="0" borderId="43" xfId="0" applyNumberFormat="1" applyFont="1" applyBorder="1" applyAlignment="1">
      <alignment/>
    </xf>
    <xf numFmtId="0" fontId="118" fillId="0" borderId="44" xfId="0" applyNumberFormat="1" applyFont="1" applyBorder="1" applyAlignment="1">
      <alignment/>
    </xf>
    <xf numFmtId="0" fontId="118" fillId="0" borderId="40" xfId="0" applyNumberFormat="1" applyFont="1" applyBorder="1" applyAlignment="1">
      <alignment/>
    </xf>
    <xf numFmtId="0" fontId="118" fillId="0" borderId="41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/>
    </xf>
    <xf numFmtId="9" fontId="13" fillId="0" borderId="0" xfId="0" applyNumberFormat="1" applyFont="1" applyBorder="1" applyAlignment="1">
      <alignment/>
    </xf>
    <xf numFmtId="2" fontId="14" fillId="36" borderId="51" xfId="0" applyNumberFormat="1" applyFont="1" applyFill="1" applyBorder="1" applyAlignment="1">
      <alignment horizontal="center" vertical="center"/>
    </xf>
    <xf numFmtId="2" fontId="9" fillId="36" borderId="5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2" fontId="14" fillId="36" borderId="0" xfId="0" applyNumberFormat="1" applyFont="1" applyFill="1" applyBorder="1" applyAlignment="1">
      <alignment horizontal="center" vertical="center"/>
    </xf>
    <xf numFmtId="2" fontId="9" fillId="36" borderId="0" xfId="0" applyNumberFormat="1" applyFont="1" applyFill="1" applyBorder="1" applyAlignment="1">
      <alignment horizontal="center" vertical="center"/>
    </xf>
    <xf numFmtId="0" fontId="15" fillId="0" borderId="0" xfId="44" applyNumberFormat="1" applyFont="1" applyBorder="1" applyAlignment="1" applyProtection="1">
      <alignment horizontal="left"/>
      <protection/>
    </xf>
    <xf numFmtId="0" fontId="13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12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21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/>
    </xf>
    <xf numFmtId="0" fontId="22" fillId="37" borderId="0" xfId="0" applyNumberFormat="1" applyFont="1" applyFill="1" applyBorder="1" applyAlignment="1">
      <alignment horizontal="left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 horizontal="right"/>
    </xf>
    <xf numFmtId="9" fontId="0" fillId="37" borderId="0" xfId="0" applyNumberFormat="1" applyFont="1" applyFill="1" applyAlignment="1">
      <alignment horizontal="right"/>
    </xf>
    <xf numFmtId="2" fontId="0" fillId="37" borderId="0" xfId="0" applyNumberFormat="1" applyFont="1" applyFill="1" applyAlignment="1">
      <alignment/>
    </xf>
    <xf numFmtId="2" fontId="21" fillId="37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9" fontId="23" fillId="0" borderId="0" xfId="0" applyNumberFormat="1" applyFont="1" applyBorder="1" applyAlignment="1">
      <alignment horizontal="left"/>
    </xf>
    <xf numFmtId="2" fontId="17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left"/>
    </xf>
    <xf numFmtId="9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left"/>
    </xf>
    <xf numFmtId="9" fontId="10" fillId="0" borderId="0" xfId="0" applyNumberFormat="1" applyFont="1" applyBorder="1" applyAlignment="1">
      <alignment horizontal="left"/>
    </xf>
    <xf numFmtId="2" fontId="25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2" fontId="26" fillId="0" borderId="51" xfId="0" applyNumberFormat="1" applyFont="1" applyBorder="1" applyAlignment="1">
      <alignment horizontal="center"/>
    </xf>
    <xf numFmtId="0" fontId="14" fillId="36" borderId="51" xfId="0" applyNumberFormat="1" applyFont="1" applyFill="1" applyBorder="1" applyAlignment="1">
      <alignment horizontal="center" vertical="center" wrapText="1"/>
    </xf>
    <xf numFmtId="0" fontId="14" fillId="36" borderId="51" xfId="0" applyNumberFormat="1" applyFont="1" applyFill="1" applyBorder="1" applyAlignment="1">
      <alignment horizontal="center" vertical="center"/>
    </xf>
    <xf numFmtId="9" fontId="14" fillId="36" borderId="51" xfId="0" applyNumberFormat="1" applyFont="1" applyFill="1" applyBorder="1" applyAlignment="1">
      <alignment horizontal="center" vertical="center"/>
    </xf>
    <xf numFmtId="3" fontId="27" fillId="36" borderId="51" xfId="0" applyNumberFormat="1" applyFont="1" applyFill="1" applyBorder="1" applyAlignment="1">
      <alignment horizontal="center" vertical="center"/>
    </xf>
    <xf numFmtId="2" fontId="21" fillId="36" borderId="51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20" fillId="0" borderId="52" xfId="0" applyNumberFormat="1" applyFont="1" applyBorder="1" applyAlignment="1">
      <alignment wrapText="1"/>
    </xf>
    <xf numFmtId="0" fontId="20" fillId="0" borderId="53" xfId="0" applyNumberFormat="1" applyFont="1" applyBorder="1" applyAlignment="1">
      <alignment horizontal="center"/>
    </xf>
    <xf numFmtId="9" fontId="20" fillId="0" borderId="53" xfId="0" applyNumberFormat="1" applyFont="1" applyBorder="1" applyAlignment="1">
      <alignment horizontal="center"/>
    </xf>
    <xf numFmtId="4" fontId="20" fillId="0" borderId="53" xfId="0" applyNumberFormat="1" applyFont="1" applyBorder="1" applyAlignment="1">
      <alignment/>
    </xf>
    <xf numFmtId="4" fontId="11" fillId="0" borderId="53" xfId="0" applyNumberFormat="1" applyFont="1" applyBorder="1" applyAlignment="1">
      <alignment horizontal="right"/>
    </xf>
    <xf numFmtId="0" fontId="18" fillId="0" borderId="0" xfId="0" applyNumberFormat="1" applyFont="1" applyAlignment="1">
      <alignment/>
    </xf>
    <xf numFmtId="0" fontId="20" fillId="0" borderId="51" xfId="0" applyNumberFormat="1" applyFont="1" applyBorder="1" applyAlignment="1">
      <alignment wrapText="1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9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8" fillId="36" borderId="51" xfId="0" applyNumberFormat="1" applyFont="1" applyFill="1" applyBorder="1" applyAlignment="1">
      <alignment horizontal="right"/>
    </xf>
    <xf numFmtId="4" fontId="24" fillId="36" borderId="51" xfId="0" applyNumberFormat="1" applyFont="1" applyFill="1" applyBorder="1" applyAlignment="1">
      <alignment horizontal="right"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right"/>
    </xf>
    <xf numFmtId="9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9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4" fontId="9" fillId="0" borderId="54" xfId="0" applyNumberFormat="1" applyFont="1" applyBorder="1" applyAlignment="1">
      <alignment horizontal="right"/>
    </xf>
    <xf numFmtId="4" fontId="9" fillId="0" borderId="54" xfId="0" applyNumberFormat="1" applyFont="1" applyFill="1" applyBorder="1" applyAlignment="1">
      <alignment horizontal="right"/>
    </xf>
    <xf numFmtId="0" fontId="19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8" fillId="0" borderId="0" xfId="0" applyNumberFormat="1" applyFont="1" applyAlignment="1">
      <alignment horizontal="right"/>
    </xf>
    <xf numFmtId="9" fontId="18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4" fontId="18" fillId="0" borderId="51" xfId="0" applyNumberFormat="1" applyFont="1" applyBorder="1" applyAlignment="1">
      <alignment horizontal="right"/>
    </xf>
    <xf numFmtId="4" fontId="19" fillId="0" borderId="51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0" fontId="20" fillId="0" borderId="0" xfId="0" applyNumberFormat="1" applyFont="1" applyFill="1" applyAlignment="1">
      <alignment horizontal="right"/>
    </xf>
    <xf numFmtId="0" fontId="14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16" fillId="0" borderId="43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10" fillId="0" borderId="43" xfId="0" applyNumberFormat="1" applyFont="1" applyBorder="1" applyAlignment="1">
      <alignment horizontal="right"/>
    </xf>
    <xf numFmtId="9" fontId="10" fillId="0" borderId="44" xfId="0" applyNumberFormat="1" applyFont="1" applyBorder="1" applyAlignment="1">
      <alignment horizontal="right"/>
    </xf>
    <xf numFmtId="2" fontId="10" fillId="0" borderId="44" xfId="0" applyNumberFormat="1" applyFont="1" applyBorder="1" applyAlignment="1">
      <alignment/>
    </xf>
    <xf numFmtId="2" fontId="16" fillId="0" borderId="44" xfId="0" applyNumberFormat="1" applyFont="1" applyBorder="1" applyAlignment="1">
      <alignment/>
    </xf>
    <xf numFmtId="2" fontId="10" fillId="0" borderId="40" xfId="0" applyNumberFormat="1" applyFont="1" applyBorder="1" applyAlignment="1">
      <alignment horizontal="right"/>
    </xf>
    <xf numFmtId="0" fontId="13" fillId="0" borderId="0" xfId="0" applyNumberFormat="1" applyFont="1" applyAlignment="1">
      <alignment/>
    </xf>
    <xf numFmtId="0" fontId="19" fillId="0" borderId="10" xfId="0" applyNumberFormat="1" applyFont="1" applyBorder="1" applyAlignment="1">
      <alignment/>
    </xf>
    <xf numFmtId="0" fontId="18" fillId="0" borderId="41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/>
    </xf>
    <xf numFmtId="2" fontId="19" fillId="0" borderId="41" xfId="0" applyNumberFormat="1" applyFont="1" applyBorder="1" applyAlignment="1">
      <alignment horizontal="right"/>
    </xf>
    <xf numFmtId="2" fontId="19" fillId="0" borderId="42" xfId="0" applyNumberFormat="1" applyFont="1" applyBorder="1" applyAlignment="1">
      <alignment/>
    </xf>
    <xf numFmtId="0" fontId="0" fillId="0" borderId="42" xfId="0" applyNumberFormat="1" applyBorder="1" applyAlignment="1">
      <alignment horizontal="right"/>
    </xf>
    <xf numFmtId="9" fontId="0" fillId="0" borderId="55" xfId="0" applyNumberFormat="1" applyBorder="1" applyAlignment="1">
      <alignment horizontal="right"/>
    </xf>
    <xf numFmtId="2" fontId="19" fillId="0" borderId="55" xfId="0" applyNumberFormat="1" applyFont="1" applyBorder="1" applyAlignment="1">
      <alignment/>
    </xf>
    <xf numFmtId="2" fontId="19" fillId="0" borderId="45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0" fontId="30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0" fillId="38" borderId="0" xfId="0" applyNumberFormat="1" applyFill="1" applyAlignment="1" applyProtection="1">
      <alignment/>
      <protection/>
    </xf>
    <xf numFmtId="0" fontId="6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Border="1" applyAlignment="1" applyProtection="1">
      <alignment/>
      <protection/>
    </xf>
    <xf numFmtId="4" fontId="0" fillId="36" borderId="51" xfId="0" applyNumberFormat="1" applyFill="1" applyBorder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/>
    </xf>
    <xf numFmtId="4" fontId="6" fillId="38" borderId="0" xfId="0" applyNumberFormat="1" applyFont="1" applyFill="1" applyAlignment="1" applyProtection="1">
      <alignment horizontal="center"/>
      <protection/>
    </xf>
    <xf numFmtId="0" fontId="6" fillId="38" borderId="0" xfId="0" applyNumberFormat="1" applyFont="1" applyFill="1" applyBorder="1" applyAlignment="1" applyProtection="1">
      <alignment horizontal="center"/>
      <protection/>
    </xf>
    <xf numFmtId="169" fontId="0" fillId="38" borderId="0" xfId="0" applyNumberFormat="1" applyFill="1" applyAlignment="1" applyProtection="1">
      <alignment horizontal="center"/>
      <protection/>
    </xf>
    <xf numFmtId="0" fontId="0" fillId="38" borderId="0" xfId="0" applyNumberFormat="1" applyFill="1" applyBorder="1" applyAlignment="1" applyProtection="1">
      <alignment horizontal="center"/>
      <protection/>
    </xf>
    <xf numFmtId="0" fontId="5" fillId="38" borderId="0" xfId="0" applyNumberFormat="1" applyFont="1" applyFill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31" fillId="39" borderId="0" xfId="0" applyNumberFormat="1" applyFont="1" applyFill="1" applyAlignment="1" applyProtection="1">
      <alignment vertical="center"/>
      <protection/>
    </xf>
    <xf numFmtId="0" fontId="0" fillId="39" borderId="0" xfId="0" applyNumberFormat="1" applyFill="1" applyAlignment="1" applyProtection="1">
      <alignment vertical="center"/>
      <protection/>
    </xf>
    <xf numFmtId="0" fontId="0" fillId="36" borderId="56" xfId="0" applyNumberFormat="1" applyFill="1" applyBorder="1" applyAlignment="1" applyProtection="1">
      <alignment/>
      <protection locked="0"/>
    </xf>
    <xf numFmtId="0" fontId="0" fillId="36" borderId="57" xfId="0" applyNumberFormat="1" applyFill="1" applyBorder="1" applyAlignment="1" applyProtection="1">
      <alignment/>
      <protection locked="0"/>
    </xf>
    <xf numFmtId="0" fontId="0" fillId="36" borderId="46" xfId="0" applyNumberFormat="1" applyFill="1" applyBorder="1" applyAlignment="1" applyProtection="1">
      <alignment/>
      <protection locked="0"/>
    </xf>
    <xf numFmtId="0" fontId="32" fillId="39" borderId="0" xfId="0" applyNumberFormat="1" applyFont="1" applyFill="1" applyAlignment="1" applyProtection="1">
      <alignment vertical="center"/>
      <protection/>
    </xf>
    <xf numFmtId="0" fontId="32" fillId="39" borderId="0" xfId="0" applyNumberFormat="1" applyFont="1" applyFill="1" applyBorder="1" applyAlignment="1" applyProtection="1">
      <alignment vertical="center"/>
      <protection/>
    </xf>
    <xf numFmtId="0" fontId="33" fillId="39" borderId="0" xfId="44" applyNumberFormat="1" applyFon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 locked="0"/>
    </xf>
    <xf numFmtId="0" fontId="31" fillId="39" borderId="0" xfId="0" applyNumberFormat="1" applyFont="1" applyFill="1" applyAlignment="1" applyProtection="1">
      <alignment/>
      <protection locked="0"/>
    </xf>
    <xf numFmtId="0" fontId="0" fillId="39" borderId="0" xfId="0" applyNumberFormat="1" applyFill="1" applyAlignment="1" applyProtection="1">
      <alignment/>
      <protection locked="0"/>
    </xf>
    <xf numFmtId="0" fontId="0" fillId="38" borderId="0" xfId="0" applyNumberFormat="1" applyFill="1" applyAlignment="1" applyProtection="1">
      <alignment/>
      <protection locked="0"/>
    </xf>
    <xf numFmtId="0" fontId="6" fillId="38" borderId="0" xfId="0" applyNumberFormat="1" applyFont="1" applyFill="1" applyAlignment="1" applyProtection="1">
      <alignment/>
      <protection locked="0"/>
    </xf>
    <xf numFmtId="0" fontId="0" fillId="38" borderId="0" xfId="0" applyNumberFormat="1" applyFill="1" applyBorder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 locked="0"/>
    </xf>
    <xf numFmtId="4" fontId="6" fillId="38" borderId="0" xfId="0" applyNumberFormat="1" applyFont="1" applyFill="1" applyAlignment="1" applyProtection="1">
      <alignment horizontal="center"/>
      <protection locked="0"/>
    </xf>
    <xf numFmtId="0" fontId="6" fillId="38" borderId="0" xfId="0" applyNumberFormat="1" applyFont="1" applyFill="1" applyBorder="1" applyAlignment="1" applyProtection="1">
      <alignment horizontal="center"/>
      <protection locked="0"/>
    </xf>
    <xf numFmtId="169" fontId="0" fillId="38" borderId="0" xfId="0" applyNumberFormat="1" applyFill="1" applyAlignment="1" applyProtection="1">
      <alignment horizontal="center"/>
      <protection locked="0"/>
    </xf>
    <xf numFmtId="0" fontId="0" fillId="38" borderId="0" xfId="0" applyNumberFormat="1" applyFill="1" applyBorder="1" applyAlignment="1" applyProtection="1">
      <alignment horizontal="center"/>
      <protection locked="0"/>
    </xf>
    <xf numFmtId="0" fontId="5" fillId="38" borderId="0" xfId="0" applyNumberFormat="1" applyFont="1" applyFill="1" applyAlignment="1" applyProtection="1">
      <alignment/>
      <protection locked="0"/>
    </xf>
    <xf numFmtId="0" fontId="5" fillId="38" borderId="0" xfId="0" applyNumberFormat="1" applyFont="1" applyFill="1" applyBorder="1" applyAlignment="1" applyProtection="1">
      <alignment/>
      <protection locked="0"/>
    </xf>
    <xf numFmtId="0" fontId="32" fillId="39" borderId="0" xfId="0" applyNumberFormat="1" applyFont="1" applyFill="1" applyAlignment="1" applyProtection="1">
      <alignment vertical="center"/>
      <protection locked="0"/>
    </xf>
    <xf numFmtId="0" fontId="32" fillId="39" borderId="0" xfId="0" applyNumberFormat="1" applyFont="1" applyFill="1" applyBorder="1" applyAlignment="1" applyProtection="1">
      <alignment vertical="center"/>
      <protection locked="0"/>
    </xf>
    <xf numFmtId="0" fontId="33" fillId="39" borderId="0" xfId="44" applyNumberFormat="1" applyFont="1" applyFill="1" applyAlignment="1" applyProtection="1">
      <alignment horizontal="right" vertical="center"/>
      <protection locked="0"/>
    </xf>
    <xf numFmtId="0" fontId="16" fillId="0" borderId="10" xfId="0" applyNumberFormat="1" applyFont="1" applyBorder="1" applyAlignment="1">
      <alignment/>
    </xf>
    <xf numFmtId="0" fontId="10" fillId="0" borderId="41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0" fillId="0" borderId="41" xfId="0" applyNumberFormat="1" applyFont="1" applyBorder="1" applyAlignment="1">
      <alignment horizontal="right"/>
    </xf>
    <xf numFmtId="0" fontId="110" fillId="0" borderId="0" xfId="0" applyNumberFormat="1" applyFont="1" applyAlignment="1">
      <alignment/>
    </xf>
    <xf numFmtId="0" fontId="110" fillId="0" borderId="0" xfId="0" applyNumberFormat="1" applyFont="1" applyAlignment="1">
      <alignment horizontal="right"/>
    </xf>
    <xf numFmtId="166" fontId="2" fillId="0" borderId="15" xfId="0" applyFont="1" applyFill="1" applyBorder="1" applyAlignment="1">
      <alignment horizontal="right"/>
    </xf>
    <xf numFmtId="0" fontId="118" fillId="0" borderId="0" xfId="0" applyNumberFormat="1" applyFont="1" applyBorder="1" applyAlignment="1">
      <alignment/>
    </xf>
    <xf numFmtId="0" fontId="118" fillId="0" borderId="41" xfId="0" applyNumberFormat="1" applyFont="1" applyBorder="1" applyAlignment="1">
      <alignment/>
    </xf>
    <xf numFmtId="0" fontId="118" fillId="0" borderId="43" xfId="0" applyNumberFormat="1" applyFont="1" applyBorder="1" applyAlignment="1">
      <alignment/>
    </xf>
    <xf numFmtId="0" fontId="118" fillId="0" borderId="44" xfId="0" applyNumberFormat="1" applyFont="1" applyBorder="1" applyAlignment="1">
      <alignment/>
    </xf>
    <xf numFmtId="0" fontId="118" fillId="0" borderId="40" xfId="0" applyNumberFormat="1" applyFont="1" applyBorder="1" applyAlignment="1">
      <alignment/>
    </xf>
    <xf numFmtId="0" fontId="118" fillId="0" borderId="58" xfId="0" applyNumberFormat="1" applyFont="1" applyBorder="1" applyAlignment="1">
      <alignment/>
    </xf>
    <xf numFmtId="0" fontId="119" fillId="0" borderId="59" xfId="0" applyNumberFormat="1" applyFont="1" applyBorder="1" applyAlignment="1">
      <alignment horizontal="right"/>
    </xf>
    <xf numFmtId="0" fontId="119" fillId="0" borderId="10" xfId="0" applyNumberFormat="1" applyFont="1" applyBorder="1" applyAlignment="1">
      <alignment horizontal="right"/>
    </xf>
    <xf numFmtId="0" fontId="120" fillId="0" borderId="41" xfId="0" applyNumberFormat="1" applyFont="1" applyBorder="1" applyAlignment="1">
      <alignment/>
    </xf>
    <xf numFmtId="0" fontId="121" fillId="0" borderId="55" xfId="0" applyNumberFormat="1" applyFont="1" applyBorder="1" applyAlignment="1">
      <alignment horizontal="left"/>
    </xf>
    <xf numFmtId="0" fontId="121" fillId="0" borderId="55" xfId="0" applyNumberFormat="1" applyFont="1" applyBorder="1" applyAlignment="1">
      <alignment horizontal="right" vertical="center"/>
    </xf>
    <xf numFmtId="0" fontId="121" fillId="0" borderId="42" xfId="0" applyNumberFormat="1" applyFont="1" applyBorder="1" applyAlignment="1">
      <alignment horizontal="right"/>
    </xf>
    <xf numFmtId="0" fontId="122" fillId="0" borderId="55" xfId="0" applyNumberFormat="1" applyFont="1" applyBorder="1" applyAlignment="1">
      <alignment horizontal="right"/>
    </xf>
    <xf numFmtId="0" fontId="119" fillId="0" borderId="55" xfId="0" applyNumberFormat="1" applyFont="1" applyBorder="1" applyAlignment="1">
      <alignment horizontal="right"/>
    </xf>
    <xf numFmtId="1" fontId="123" fillId="0" borderId="0" xfId="0" applyNumberFormat="1" applyFont="1" applyAlignment="1">
      <alignment horizontal="right"/>
    </xf>
    <xf numFmtId="166" fontId="112" fillId="0" borderId="15" xfId="0" applyFont="1" applyBorder="1" applyAlignment="1">
      <alignment/>
    </xf>
    <xf numFmtId="166" fontId="124" fillId="0" borderId="11" xfId="0" applyFont="1" applyBorder="1" applyAlignment="1">
      <alignment/>
    </xf>
    <xf numFmtId="14" fontId="112" fillId="34" borderId="51" xfId="0" applyNumberFormat="1" applyFont="1" applyFill="1" applyBorder="1" applyAlignment="1">
      <alignment/>
    </xf>
    <xf numFmtId="166" fontId="112" fillId="0" borderId="13" xfId="0" applyFont="1" applyBorder="1" applyAlignment="1">
      <alignment/>
    </xf>
    <xf numFmtId="0" fontId="112" fillId="0" borderId="17" xfId="0" applyNumberFormat="1" applyFont="1" applyBorder="1" applyAlignment="1">
      <alignment/>
    </xf>
    <xf numFmtId="166" fontId="112" fillId="0" borderId="17" xfId="0" applyFont="1" applyBorder="1" applyAlignment="1">
      <alignment/>
    </xf>
    <xf numFmtId="166" fontId="112" fillId="0" borderId="12" xfId="0" applyFont="1" applyBorder="1" applyAlignment="1">
      <alignment/>
    </xf>
    <xf numFmtId="166" fontId="112" fillId="0" borderId="30" xfId="0" applyFont="1" applyBorder="1" applyAlignment="1">
      <alignment/>
    </xf>
    <xf numFmtId="2" fontId="0" fillId="0" borderId="17" xfId="0" applyNumberFormat="1" applyFill="1" applyBorder="1" applyAlignment="1">
      <alignment/>
    </xf>
    <xf numFmtId="166" fontId="110" fillId="0" borderId="60" xfId="0" applyFont="1" applyBorder="1" applyAlignment="1">
      <alignment/>
    </xf>
    <xf numFmtId="166" fontId="112" fillId="0" borderId="60" xfId="0" applyFont="1" applyBorder="1" applyAlignment="1">
      <alignment/>
    </xf>
    <xf numFmtId="166" fontId="115" fillId="33" borderId="19" xfId="0" applyFont="1" applyFill="1" applyBorder="1" applyAlignment="1">
      <alignment horizontal="right"/>
    </xf>
    <xf numFmtId="166" fontId="125" fillId="33" borderId="61" xfId="0" applyFont="1" applyFill="1" applyBorder="1" applyAlignment="1">
      <alignment horizontal="right"/>
    </xf>
    <xf numFmtId="166" fontId="115" fillId="33" borderId="62" xfId="0" applyFont="1" applyFill="1" applyBorder="1" applyAlignment="1">
      <alignment horizontal="right"/>
    </xf>
    <xf numFmtId="166" fontId="125" fillId="33" borderId="14" xfId="0" applyFont="1" applyFill="1" applyBorder="1" applyAlignment="1">
      <alignment horizontal="right"/>
    </xf>
    <xf numFmtId="166" fontId="125" fillId="33" borderId="63" xfId="0" applyFont="1" applyFill="1" applyBorder="1" applyAlignment="1">
      <alignment horizontal="right"/>
    </xf>
    <xf numFmtId="0" fontId="0" fillId="0" borderId="11" xfId="0" applyNumberFormat="1" applyFill="1" applyBorder="1" applyAlignment="1">
      <alignment/>
    </xf>
    <xf numFmtId="2" fontId="112" fillId="0" borderId="11" xfId="0" applyNumberFormat="1" applyFont="1" applyFill="1" applyBorder="1" applyAlignment="1">
      <alignment/>
    </xf>
    <xf numFmtId="0" fontId="112" fillId="0" borderId="11" xfId="0" applyNumberFormat="1" applyFont="1" applyFill="1" applyBorder="1" applyAlignment="1">
      <alignment/>
    </xf>
    <xf numFmtId="166" fontId="112" fillId="0" borderId="11" xfId="0" applyFont="1" applyBorder="1" applyAlignment="1">
      <alignment horizontal="center"/>
    </xf>
    <xf numFmtId="166" fontId="110" fillId="0" borderId="63" xfId="0" applyFont="1" applyBorder="1" applyAlignment="1">
      <alignment/>
    </xf>
    <xf numFmtId="166" fontId="112" fillId="0" borderId="15" xfId="0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166" fontId="0" fillId="0" borderId="64" xfId="0" applyBorder="1" applyAlignment="1">
      <alignment/>
    </xf>
    <xf numFmtId="0" fontId="112" fillId="0" borderId="12" xfId="0" applyNumberFormat="1" applyFont="1" applyBorder="1" applyAlignment="1">
      <alignment/>
    </xf>
    <xf numFmtId="0" fontId="112" fillId="0" borderId="11" xfId="0" applyNumberFormat="1" applyFont="1" applyBorder="1" applyAlignment="1">
      <alignment/>
    </xf>
    <xf numFmtId="0" fontId="126" fillId="0" borderId="17" xfId="0" applyNumberFormat="1" applyFont="1" applyBorder="1" applyAlignment="1">
      <alignment/>
    </xf>
    <xf numFmtId="166" fontId="4" fillId="0" borderId="17" xfId="0" applyFont="1" applyBorder="1" applyAlignment="1">
      <alignment/>
    </xf>
    <xf numFmtId="166" fontId="4" fillId="0" borderId="12" xfId="0" applyFont="1" applyBorder="1" applyAlignment="1">
      <alignment/>
    </xf>
    <xf numFmtId="166" fontId="4" fillId="0" borderId="65" xfId="0" applyFont="1" applyBorder="1" applyAlignment="1">
      <alignment/>
    </xf>
    <xf numFmtId="166" fontId="4" fillId="0" borderId="66" xfId="0" applyFont="1" applyBorder="1" applyAlignment="1">
      <alignment/>
    </xf>
    <xf numFmtId="166" fontId="4" fillId="0" borderId="67" xfId="0" applyFont="1" applyBorder="1" applyAlignment="1">
      <alignment/>
    </xf>
    <xf numFmtId="166" fontId="4" fillId="0" borderId="13" xfId="0" applyFont="1" applyBorder="1" applyAlignment="1">
      <alignment/>
    </xf>
    <xf numFmtId="166" fontId="4" fillId="0" borderId="29" xfId="0" applyFont="1" applyBorder="1" applyAlignment="1">
      <alignment/>
    </xf>
    <xf numFmtId="0" fontId="35" fillId="0" borderId="11" xfId="0" applyNumberFormat="1" applyFont="1" applyBorder="1" applyAlignment="1">
      <alignment/>
    </xf>
    <xf numFmtId="166" fontId="35" fillId="0" borderId="11" xfId="0" applyFont="1" applyBorder="1" applyAlignment="1">
      <alignment/>
    </xf>
    <xf numFmtId="166" fontId="35" fillId="0" borderId="11" xfId="0" applyFont="1" applyBorder="1" applyAlignment="1">
      <alignment horizontal="right"/>
    </xf>
    <xf numFmtId="166" fontId="36" fillId="0" borderId="11" xfId="0" applyFont="1" applyBorder="1" applyAlignment="1">
      <alignment/>
    </xf>
    <xf numFmtId="2" fontId="36" fillId="0" borderId="11" xfId="0" applyNumberFormat="1" applyFont="1" applyBorder="1" applyAlignment="1">
      <alignment/>
    </xf>
    <xf numFmtId="166" fontId="4" fillId="0" borderId="30" xfId="0" applyFont="1" applyBorder="1" applyAlignment="1">
      <alignment/>
    </xf>
    <xf numFmtId="166" fontId="36" fillId="0" borderId="11" xfId="0" applyFont="1" applyBorder="1" applyAlignment="1">
      <alignment horizontal="right"/>
    </xf>
    <xf numFmtId="0" fontId="36" fillId="0" borderId="11" xfId="0" applyNumberFormat="1" applyFont="1" applyBorder="1" applyAlignment="1">
      <alignment horizontal="right"/>
    </xf>
    <xf numFmtId="44" fontId="36" fillId="0" borderId="11" xfId="60" applyFont="1" applyBorder="1" applyAlignment="1">
      <alignment horizontal="right"/>
    </xf>
    <xf numFmtId="44" fontId="36" fillId="0" borderId="11" xfId="0" applyNumberFormat="1" applyFont="1" applyBorder="1" applyAlignment="1">
      <alignment horizontal="right"/>
    </xf>
    <xf numFmtId="166" fontId="35" fillId="33" borderId="11" xfId="0" applyFont="1" applyFill="1" applyBorder="1" applyAlignment="1">
      <alignment horizontal="right"/>
    </xf>
    <xf numFmtId="166" fontId="35" fillId="33" borderId="11" xfId="0" applyFont="1" applyFill="1" applyBorder="1" applyAlignment="1">
      <alignment/>
    </xf>
    <xf numFmtId="166" fontId="36" fillId="33" borderId="11" xfId="0" applyFont="1" applyFill="1" applyBorder="1" applyAlignment="1">
      <alignment horizontal="right"/>
    </xf>
    <xf numFmtId="44" fontId="36" fillId="33" borderId="11" xfId="60" applyFont="1" applyFill="1" applyBorder="1" applyAlignment="1">
      <alignment horizontal="right"/>
    </xf>
    <xf numFmtId="44" fontId="4" fillId="0" borderId="11" xfId="60" applyFont="1" applyBorder="1" applyAlignment="1">
      <alignment/>
    </xf>
    <xf numFmtId="166" fontId="4" fillId="0" borderId="39" xfId="0" applyFont="1" applyBorder="1" applyAlignment="1">
      <alignment/>
    </xf>
    <xf numFmtId="166" fontId="4" fillId="0" borderId="35" xfId="0" applyFont="1" applyBorder="1" applyAlignment="1">
      <alignment/>
    </xf>
    <xf numFmtId="166" fontId="4" fillId="0" borderId="36" xfId="0" applyFont="1" applyBorder="1" applyAlignment="1">
      <alignment/>
    </xf>
    <xf numFmtId="166" fontId="4" fillId="0" borderId="47" xfId="0" applyFont="1" applyBorder="1" applyAlignment="1">
      <alignment/>
    </xf>
    <xf numFmtId="166" fontId="4" fillId="0" borderId="48" xfId="0" applyFont="1" applyBorder="1" applyAlignment="1">
      <alignment/>
    </xf>
    <xf numFmtId="166" fontId="4" fillId="0" borderId="16" xfId="0" applyFont="1" applyBorder="1" applyAlignment="1">
      <alignment/>
    </xf>
    <xf numFmtId="166" fontId="4" fillId="40" borderId="11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4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91" fillId="0" borderId="11" xfId="0" applyNumberFormat="1" applyFont="1" applyBorder="1" applyAlignment="1">
      <alignment/>
    </xf>
    <xf numFmtId="166" fontId="0" fillId="33" borderId="0" xfId="0" applyFill="1" applyBorder="1" applyAlignment="1">
      <alignment/>
    </xf>
    <xf numFmtId="166" fontId="112" fillId="33" borderId="0" xfId="0" applyFont="1" applyFill="1" applyBorder="1" applyAlignment="1">
      <alignment/>
    </xf>
    <xf numFmtId="166" fontId="38" fillId="0" borderId="11" xfId="0" applyFont="1" applyBorder="1" applyAlignment="1">
      <alignment vertical="top" wrapText="1"/>
    </xf>
    <xf numFmtId="0" fontId="91" fillId="33" borderId="11" xfId="0" applyNumberFormat="1" applyFont="1" applyFill="1" applyBorder="1" applyAlignment="1">
      <alignment/>
    </xf>
    <xf numFmtId="44" fontId="4" fillId="0" borderId="12" xfId="60" applyFont="1" applyBorder="1" applyAlignment="1">
      <alignment/>
    </xf>
    <xf numFmtId="44" fontId="35" fillId="0" borderId="11" xfId="60" applyFont="1" applyBorder="1" applyAlignment="1">
      <alignment/>
    </xf>
    <xf numFmtId="0" fontId="35" fillId="33" borderId="11" xfId="0" applyNumberFormat="1" applyFont="1" applyFill="1" applyBorder="1" applyAlignment="1">
      <alignment/>
    </xf>
    <xf numFmtId="2" fontId="91" fillId="0" borderId="68" xfId="0" applyNumberFormat="1" applyFont="1" applyBorder="1" applyAlignment="1">
      <alignment/>
    </xf>
    <xf numFmtId="2" fontId="91" fillId="0" borderId="68" xfId="0" applyNumberFormat="1" applyFont="1" applyBorder="1" applyAlignment="1" applyProtection="1">
      <alignment/>
      <protection hidden="1"/>
    </xf>
    <xf numFmtId="2" fontId="127" fillId="0" borderId="68" xfId="0" applyNumberFormat="1" applyFont="1" applyBorder="1" applyAlignment="1" applyProtection="1">
      <alignment/>
      <protection hidden="1"/>
    </xf>
    <xf numFmtId="166" fontId="127" fillId="0" borderId="68" xfId="0" applyFont="1" applyBorder="1" applyAlignment="1">
      <alignment/>
    </xf>
    <xf numFmtId="166" fontId="127" fillId="0" borderId="68" xfId="0" applyFont="1" applyBorder="1" applyAlignment="1" applyProtection="1">
      <alignment/>
      <protection hidden="1"/>
    </xf>
    <xf numFmtId="0" fontId="127" fillId="0" borderId="68" xfId="0" applyNumberFormat="1" applyFont="1" applyBorder="1" applyAlignment="1" applyProtection="1">
      <alignment/>
      <protection hidden="1"/>
    </xf>
    <xf numFmtId="0" fontId="127" fillId="0" borderId="68" xfId="60" applyNumberFormat="1" applyFont="1" applyBorder="1" applyAlignment="1" applyProtection="1">
      <alignment/>
      <protection hidden="1"/>
    </xf>
    <xf numFmtId="166" fontId="91" fillId="0" borderId="68" xfId="0" applyFont="1" applyBorder="1" applyAlignment="1">
      <alignment/>
    </xf>
    <xf numFmtId="166" fontId="91" fillId="0" borderId="68" xfId="0" applyFont="1" applyBorder="1" applyAlignment="1" applyProtection="1">
      <alignment/>
      <protection hidden="1"/>
    </xf>
    <xf numFmtId="166" fontId="112" fillId="0" borderId="15" xfId="0" applyFont="1" applyBorder="1" applyAlignment="1">
      <alignment/>
    </xf>
    <xf numFmtId="2" fontId="112" fillId="0" borderId="15" xfId="0" applyNumberFormat="1" applyFont="1" applyBorder="1" applyAlignment="1">
      <alignment/>
    </xf>
    <xf numFmtId="166" fontId="106" fillId="0" borderId="16" xfId="0" applyFont="1" applyBorder="1" applyAlignment="1">
      <alignment/>
    </xf>
    <xf numFmtId="166" fontId="106" fillId="0" borderId="11" xfId="0" applyFont="1" applyBorder="1" applyAlignment="1">
      <alignment/>
    </xf>
    <xf numFmtId="0" fontId="106" fillId="33" borderId="11" xfId="0" applyNumberFormat="1" applyFont="1" applyFill="1" applyBorder="1" applyAlignment="1">
      <alignment/>
    </xf>
    <xf numFmtId="167" fontId="128" fillId="0" borderId="68" xfId="42" applyNumberFormat="1" applyFont="1" applyBorder="1" applyAlignment="1" applyProtection="1">
      <alignment/>
      <protection hidden="1"/>
    </xf>
    <xf numFmtId="0" fontId="115" fillId="34" borderId="18" xfId="0" applyNumberFormat="1" applyFont="1" applyFill="1" applyBorder="1" applyAlignment="1">
      <alignment horizontal="right"/>
    </xf>
    <xf numFmtId="166" fontId="115" fillId="34" borderId="18" xfId="0" applyFont="1" applyFill="1" applyBorder="1" applyAlignment="1">
      <alignment horizontal="right"/>
    </xf>
    <xf numFmtId="166" fontId="112" fillId="0" borderId="49" xfId="0" applyFont="1" applyBorder="1" applyAlignment="1">
      <alignment horizontal="center"/>
    </xf>
    <xf numFmtId="166" fontId="112" fillId="0" borderId="15" xfId="0" applyFont="1" applyBorder="1" applyAlignment="1">
      <alignment/>
    </xf>
    <xf numFmtId="166" fontId="2" fillId="0" borderId="15" xfId="0" applyFont="1" applyFill="1" applyBorder="1" applyAlignment="1">
      <alignment horizontal="right"/>
    </xf>
    <xf numFmtId="166" fontId="38" fillId="0" borderId="11" xfId="0" applyFont="1" applyBorder="1" applyAlignment="1">
      <alignment vertical="top" wrapText="1"/>
    </xf>
    <xf numFmtId="166" fontId="111" fillId="0" borderId="11" xfId="0" applyFont="1" applyFill="1" applyBorder="1" applyAlignment="1">
      <alignment horizontal="right"/>
    </xf>
    <xf numFmtId="0" fontId="113" fillId="34" borderId="18" xfId="0" applyNumberFormat="1" applyFont="1" applyFill="1" applyBorder="1" applyAlignment="1">
      <alignment horizontal="right"/>
    </xf>
    <xf numFmtId="166" fontId="109" fillId="0" borderId="11" xfId="0" applyFont="1" applyFill="1" applyBorder="1" applyAlignment="1">
      <alignment horizontal="left"/>
    </xf>
    <xf numFmtId="166" fontId="110" fillId="0" borderId="69" xfId="0" applyFont="1" applyBorder="1" applyAlignment="1">
      <alignment/>
    </xf>
    <xf numFmtId="166" fontId="111" fillId="0" borderId="17" xfId="0" applyFont="1" applyFill="1" applyBorder="1" applyAlignment="1">
      <alignment horizontal="right"/>
    </xf>
    <xf numFmtId="166" fontId="111" fillId="0" borderId="70" xfId="0" applyFont="1" applyFill="1" applyBorder="1" applyAlignment="1">
      <alignment horizontal="right"/>
    </xf>
    <xf numFmtId="166" fontId="111" fillId="0" borderId="63" xfId="0" applyFont="1" applyFill="1" applyBorder="1" applyAlignment="1">
      <alignment horizontal="right"/>
    </xf>
    <xf numFmtId="166" fontId="114" fillId="0" borderId="19" xfId="0" applyFont="1" applyFill="1" applyBorder="1" applyAlignment="1">
      <alignment horizontal="right"/>
    </xf>
    <xf numFmtId="0" fontId="114" fillId="0" borderId="15" xfId="0" applyNumberFormat="1" applyFont="1" applyFill="1" applyBorder="1" applyAlignment="1">
      <alignment horizontal="right"/>
    </xf>
    <xf numFmtId="166" fontId="110" fillId="0" borderId="71" xfId="0" applyFont="1" applyBorder="1" applyAlignment="1">
      <alignment/>
    </xf>
    <xf numFmtId="166" fontId="111" fillId="0" borderId="0" xfId="0" applyFont="1" applyFill="1" applyBorder="1" applyAlignment="1">
      <alignment horizontal="left"/>
    </xf>
    <xf numFmtId="44" fontId="111" fillId="0" borderId="0" xfId="60" applyFont="1" applyFill="1" applyBorder="1" applyAlignment="1">
      <alignment horizontal="right"/>
    </xf>
    <xf numFmtId="166" fontId="95" fillId="0" borderId="11" xfId="44" applyBorder="1" applyAlignment="1" applyProtection="1">
      <alignment/>
      <protection/>
    </xf>
    <xf numFmtId="166" fontId="129" fillId="0" borderId="11" xfId="0" applyFont="1" applyBorder="1" applyAlignment="1">
      <alignment horizontal="center" vertical="center"/>
    </xf>
    <xf numFmtId="49" fontId="110" fillId="34" borderId="18" xfId="0" applyNumberFormat="1" applyFont="1" applyFill="1" applyBorder="1" applyAlignment="1">
      <alignment/>
    </xf>
    <xf numFmtId="166" fontId="0" fillId="0" borderId="11" xfId="0" applyBorder="1" applyAlignment="1">
      <alignment horizontal="left" vertical="center"/>
    </xf>
    <xf numFmtId="166" fontId="0" fillId="0" borderId="11" xfId="0" applyBorder="1" applyAlignment="1">
      <alignment vertical="center"/>
    </xf>
    <xf numFmtId="0" fontId="130" fillId="34" borderId="18" xfId="0" applyNumberFormat="1" applyFont="1" applyFill="1" applyBorder="1" applyAlignment="1">
      <alignment horizontal="right"/>
    </xf>
    <xf numFmtId="166" fontId="110" fillId="0" borderId="11" xfId="0" applyFont="1" applyBorder="1" applyAlignment="1">
      <alignment horizontal="left" vertical="center"/>
    </xf>
    <xf numFmtId="14" fontId="131" fillId="0" borderId="0" xfId="0" applyNumberFormat="1" applyFont="1" applyAlignment="1">
      <alignment horizontal="right"/>
    </xf>
    <xf numFmtId="2" fontId="132" fillId="0" borderId="0" xfId="0" applyNumberFormat="1" applyFont="1" applyAlignment="1">
      <alignment horizontal="right"/>
    </xf>
    <xf numFmtId="2" fontId="91" fillId="40" borderId="11" xfId="0" applyNumberFormat="1" applyFont="1" applyFill="1" applyBorder="1" applyAlignment="1">
      <alignment/>
    </xf>
    <xf numFmtId="2" fontId="91" fillId="0" borderId="11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 horizontal="right" vertical="center"/>
    </xf>
    <xf numFmtId="166" fontId="106" fillId="40" borderId="11" xfId="0" applyFont="1" applyFill="1" applyBorder="1" applyAlignment="1">
      <alignment/>
    </xf>
    <xf numFmtId="1" fontId="123" fillId="0" borderId="0" xfId="0" applyNumberFormat="1" applyFont="1" applyAlignment="1">
      <alignment horizontal="right"/>
    </xf>
    <xf numFmtId="14" fontId="131" fillId="0" borderId="0" xfId="0" applyNumberFormat="1" applyFont="1" applyAlignment="1">
      <alignment horizontal="right"/>
    </xf>
    <xf numFmtId="2" fontId="26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24" fillId="36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166" fontId="133" fillId="41" borderId="65" xfId="0" applyFont="1" applyFill="1" applyBorder="1" applyAlignment="1">
      <alignment horizontal="center" vertical="center"/>
    </xf>
    <xf numFmtId="166" fontId="133" fillId="41" borderId="66" xfId="0" applyFont="1" applyFill="1" applyBorder="1" applyAlignment="1">
      <alignment horizontal="center" vertical="center"/>
    </xf>
    <xf numFmtId="166" fontId="133" fillId="41" borderId="67" xfId="0" applyFont="1" applyFill="1" applyBorder="1" applyAlignment="1">
      <alignment horizontal="center" vertical="center"/>
    </xf>
    <xf numFmtId="166" fontId="112" fillId="0" borderId="48" xfId="0" applyFont="1" applyBorder="1" applyAlignment="1">
      <alignment horizontal="center"/>
    </xf>
    <xf numFmtId="166" fontId="112" fillId="0" borderId="0" xfId="0" applyFont="1" applyBorder="1" applyAlignment="1">
      <alignment horizontal="center"/>
    </xf>
    <xf numFmtId="166" fontId="112" fillId="0" borderId="47" xfId="0" applyFont="1" applyBorder="1" applyAlignment="1">
      <alignment horizontal="center"/>
    </xf>
    <xf numFmtId="14" fontId="112" fillId="34" borderId="56" xfId="0" applyNumberFormat="1" applyFont="1" applyFill="1" applyBorder="1" applyAlignment="1">
      <alignment horizontal="center"/>
    </xf>
    <xf numFmtId="14" fontId="112" fillId="34" borderId="57" xfId="0" applyNumberFormat="1" applyFont="1" applyFill="1" applyBorder="1" applyAlignment="1">
      <alignment horizontal="center"/>
    </xf>
    <xf numFmtId="14" fontId="112" fillId="34" borderId="46" xfId="0" applyNumberFormat="1" applyFont="1" applyFill="1" applyBorder="1" applyAlignment="1">
      <alignment horizontal="center"/>
    </xf>
    <xf numFmtId="0" fontId="115" fillId="34" borderId="18" xfId="0" applyNumberFormat="1" applyFont="1" applyFill="1" applyBorder="1" applyAlignment="1">
      <alignment horizontal="right"/>
    </xf>
    <xf numFmtId="166" fontId="115" fillId="34" borderId="18" xfId="0" applyFont="1" applyFill="1" applyBorder="1" applyAlignment="1">
      <alignment horizontal="right"/>
    </xf>
    <xf numFmtId="166" fontId="111" fillId="34" borderId="18" xfId="0" applyFont="1" applyFill="1" applyBorder="1" applyAlignment="1">
      <alignment horizontal="left"/>
    </xf>
    <xf numFmtId="166" fontId="112" fillId="0" borderId="49" xfId="0" applyFont="1" applyBorder="1" applyAlignment="1">
      <alignment horizontal="center"/>
    </xf>
    <xf numFmtId="44" fontId="111" fillId="34" borderId="18" xfId="60" applyFont="1" applyFill="1" applyBorder="1" applyAlignment="1">
      <alignment horizontal="right"/>
    </xf>
    <xf numFmtId="166" fontId="112" fillId="0" borderId="15" xfId="0" applyFont="1" applyBorder="1" applyAlignment="1">
      <alignment/>
    </xf>
    <xf numFmtId="166" fontId="134" fillId="0" borderId="12" xfId="0" applyFont="1" applyBorder="1" applyAlignment="1">
      <alignment horizontal="center" wrapText="1"/>
    </xf>
    <xf numFmtId="166" fontId="134" fillId="0" borderId="14" xfId="0" applyFont="1" applyBorder="1" applyAlignment="1">
      <alignment horizontal="center" wrapText="1"/>
    </xf>
    <xf numFmtId="166" fontId="134" fillId="0" borderId="13" xfId="0" applyFont="1" applyBorder="1" applyAlignment="1">
      <alignment horizontal="center" wrapText="1"/>
    </xf>
    <xf numFmtId="166" fontId="116" fillId="42" borderId="11" xfId="0" applyFont="1" applyFill="1" applyBorder="1" applyAlignment="1">
      <alignment/>
    </xf>
    <xf numFmtId="166" fontId="2" fillId="0" borderId="15" xfId="0" applyFont="1" applyFill="1" applyBorder="1" applyAlignment="1">
      <alignment horizontal="right"/>
    </xf>
    <xf numFmtId="166" fontId="2" fillId="0" borderId="11" xfId="0" applyFont="1" applyFill="1" applyBorder="1" applyAlignment="1">
      <alignment horizontal="right"/>
    </xf>
    <xf numFmtId="166" fontId="38" fillId="0" borderId="11" xfId="0" applyFont="1" applyBorder="1" applyAlignment="1">
      <alignment vertical="top" wrapText="1"/>
    </xf>
    <xf numFmtId="166" fontId="36" fillId="0" borderId="12" xfId="0" applyFont="1" applyFill="1" applyBorder="1" applyAlignment="1">
      <alignment horizontal="right"/>
    </xf>
    <xf numFmtId="166" fontId="36" fillId="0" borderId="13" xfId="0" applyFont="1" applyFill="1" applyBorder="1" applyAlignment="1">
      <alignment horizontal="right"/>
    </xf>
    <xf numFmtId="166" fontId="117" fillId="33" borderId="65" xfId="0" applyFont="1" applyFill="1" applyBorder="1" applyAlignment="1">
      <alignment horizontal="center" vertical="center"/>
    </xf>
    <xf numFmtId="166" fontId="117" fillId="33" borderId="66" xfId="0" applyFont="1" applyFill="1" applyBorder="1" applyAlignment="1">
      <alignment horizontal="center" vertical="center"/>
    </xf>
    <xf numFmtId="166" fontId="117" fillId="33" borderId="67" xfId="0" applyFont="1" applyFill="1" applyBorder="1" applyAlignment="1">
      <alignment horizontal="center" vertical="center"/>
    </xf>
    <xf numFmtId="166" fontId="126" fillId="0" borderId="72" xfId="0" applyFont="1" applyBorder="1" applyAlignment="1">
      <alignment horizontal="center"/>
    </xf>
    <xf numFmtId="166" fontId="126" fillId="0" borderId="62" xfId="0" applyFont="1" applyBorder="1" applyAlignment="1">
      <alignment horizontal="center"/>
    </xf>
    <xf numFmtId="166" fontId="126" fillId="0" borderId="73" xfId="0" applyFont="1" applyBorder="1" applyAlignment="1">
      <alignment horizontal="center"/>
    </xf>
    <xf numFmtId="0" fontId="111" fillId="34" borderId="18" xfId="0" applyNumberFormat="1" applyFont="1" applyFill="1" applyBorder="1" applyAlignment="1">
      <alignment horizontal="right"/>
    </xf>
    <xf numFmtId="166" fontId="112" fillId="0" borderId="74" xfId="0" applyFont="1" applyBorder="1" applyAlignment="1">
      <alignment/>
    </xf>
    <xf numFmtId="166" fontId="112" fillId="0" borderId="75" xfId="0" applyFont="1" applyBorder="1" applyAlignment="1">
      <alignment/>
    </xf>
    <xf numFmtId="166" fontId="112" fillId="0" borderId="23" xfId="0" applyFont="1" applyBorder="1" applyAlignment="1">
      <alignment/>
    </xf>
    <xf numFmtId="166" fontId="111" fillId="34" borderId="18" xfId="0" applyFont="1" applyFill="1" applyBorder="1" applyAlignment="1">
      <alignment horizontal="right"/>
    </xf>
    <xf numFmtId="166" fontId="111" fillId="0" borderId="15" xfId="0" applyFont="1" applyFill="1" applyBorder="1" applyAlignment="1">
      <alignment horizontal="right"/>
    </xf>
    <xf numFmtId="166" fontId="111" fillId="0" borderId="11" xfId="0" applyFont="1" applyFill="1" applyBorder="1" applyAlignment="1">
      <alignment horizontal="right"/>
    </xf>
    <xf numFmtId="0" fontId="113" fillId="34" borderId="18" xfId="0" applyNumberFormat="1" applyFont="1" applyFill="1" applyBorder="1" applyAlignment="1">
      <alignment horizontal="right"/>
    </xf>
    <xf numFmtId="166" fontId="109" fillId="0" borderId="11" xfId="0" applyFont="1" applyFill="1" applyBorder="1" applyAlignment="1">
      <alignment horizontal="left"/>
    </xf>
    <xf numFmtId="166" fontId="112" fillId="0" borderId="49" xfId="0" applyFont="1" applyFill="1" applyBorder="1" applyAlignment="1">
      <alignment horizontal="center"/>
    </xf>
    <xf numFmtId="0" fontId="111" fillId="34" borderId="18" xfId="0" applyNumberFormat="1" applyFont="1" applyFill="1" applyBorder="1" applyAlignment="1">
      <alignment horizontal="center"/>
    </xf>
    <xf numFmtId="44" fontId="37" fillId="0" borderId="12" xfId="0" applyNumberFormat="1" applyFont="1" applyBorder="1" applyAlignment="1">
      <alignment horizontal="right"/>
    </xf>
    <xf numFmtId="44" fontId="37" fillId="0" borderId="13" xfId="0" applyNumberFormat="1" applyFont="1" applyBorder="1" applyAlignment="1">
      <alignment horizontal="right"/>
    </xf>
    <xf numFmtId="166" fontId="134" fillId="0" borderId="11" xfId="0" applyFont="1" applyBorder="1" applyAlignment="1">
      <alignment horizontal="center" vertical="center" wrapText="1"/>
    </xf>
    <xf numFmtId="0" fontId="111" fillId="34" borderId="76" xfId="0" applyNumberFormat="1" applyFont="1" applyFill="1" applyBorder="1" applyAlignment="1">
      <alignment horizontal="right"/>
    </xf>
    <xf numFmtId="0" fontId="111" fillId="34" borderId="77" xfId="0" applyNumberFormat="1" applyFont="1" applyFill="1" applyBorder="1" applyAlignment="1">
      <alignment horizontal="right"/>
    </xf>
    <xf numFmtId="0" fontId="111" fillId="34" borderId="78" xfId="0" applyNumberFormat="1" applyFont="1" applyFill="1" applyBorder="1" applyAlignment="1">
      <alignment horizontal="right"/>
    </xf>
    <xf numFmtId="166" fontId="117" fillId="33" borderId="79" xfId="0" applyFont="1" applyFill="1" applyBorder="1" applyAlignment="1">
      <alignment horizontal="center" vertical="center"/>
    </xf>
    <xf numFmtId="166" fontId="117" fillId="33" borderId="80" xfId="0" applyFont="1" applyFill="1" applyBorder="1" applyAlignment="1">
      <alignment horizontal="center" vertical="center"/>
    </xf>
    <xf numFmtId="166" fontId="117" fillId="33" borderId="81" xfId="0" applyFont="1" applyFill="1" applyBorder="1" applyAlignment="1">
      <alignment horizontal="center" vertical="center"/>
    </xf>
    <xf numFmtId="0" fontId="112" fillId="0" borderId="48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 vertical="center" wrapText="1"/>
    </xf>
    <xf numFmtId="0" fontId="112" fillId="0" borderId="47" xfId="0" applyNumberFormat="1" applyFont="1" applyBorder="1" applyAlignment="1">
      <alignment horizontal="center" vertical="center" wrapText="1"/>
    </xf>
    <xf numFmtId="0" fontId="135" fillId="34" borderId="76" xfId="0" applyNumberFormat="1" applyFont="1" applyFill="1" applyBorder="1" applyAlignment="1">
      <alignment horizontal="center" vertical="center"/>
    </xf>
    <xf numFmtId="0" fontId="135" fillId="34" borderId="77" xfId="0" applyNumberFormat="1" applyFont="1" applyFill="1" applyBorder="1" applyAlignment="1">
      <alignment horizontal="center" vertical="center"/>
    </xf>
    <xf numFmtId="0" fontId="135" fillId="34" borderId="78" xfId="0" applyNumberFormat="1" applyFont="1" applyFill="1" applyBorder="1" applyAlignment="1">
      <alignment horizontal="center" vertical="center"/>
    </xf>
    <xf numFmtId="166" fontId="34" fillId="34" borderId="82" xfId="0" applyFont="1" applyFill="1" applyBorder="1" applyAlignment="1">
      <alignment horizontal="left"/>
    </xf>
    <xf numFmtId="166" fontId="34" fillId="34" borderId="83" xfId="0" applyFont="1" applyFill="1" applyBorder="1" applyAlignment="1">
      <alignment horizontal="left"/>
    </xf>
    <xf numFmtId="0" fontId="118" fillId="0" borderId="10" xfId="0" applyNumberFormat="1" applyFont="1" applyBorder="1" applyAlignment="1">
      <alignment wrapText="1"/>
    </xf>
    <xf numFmtId="0" fontId="118" fillId="0" borderId="0" xfId="0" applyNumberFormat="1" applyFont="1" applyBorder="1" applyAlignment="1">
      <alignment wrapText="1"/>
    </xf>
    <xf numFmtId="0" fontId="0" fillId="35" borderId="56" xfId="0" applyNumberFormat="1" applyFill="1" applyBorder="1" applyAlignment="1">
      <alignment/>
    </xf>
    <xf numFmtId="0" fontId="0" fillId="35" borderId="57" xfId="0" applyNumberFormat="1" applyFill="1" applyBorder="1" applyAlignment="1">
      <alignment/>
    </xf>
    <xf numFmtId="14" fontId="110" fillId="0" borderId="0" xfId="0" applyNumberFormat="1" applyFont="1" applyAlignment="1">
      <alignment/>
    </xf>
    <xf numFmtId="0" fontId="112" fillId="0" borderId="42" xfId="0" applyNumberFormat="1" applyFont="1" applyBorder="1" applyAlignment="1">
      <alignment wrapText="1"/>
    </xf>
    <xf numFmtId="0" fontId="112" fillId="0" borderId="55" xfId="0" applyNumberFormat="1" applyFont="1" applyBorder="1" applyAlignment="1">
      <alignment wrapText="1"/>
    </xf>
    <xf numFmtId="0" fontId="112" fillId="0" borderId="45" xfId="0" applyNumberFormat="1" applyFont="1" applyBorder="1" applyAlignment="1">
      <alignment wrapText="1"/>
    </xf>
    <xf numFmtId="0" fontId="118" fillId="0" borderId="43" xfId="0" applyNumberFormat="1" applyFont="1" applyBorder="1" applyAlignment="1">
      <alignment/>
    </xf>
    <xf numFmtId="0" fontId="118" fillId="0" borderId="44" xfId="0" applyNumberFormat="1" applyFont="1" applyBorder="1" applyAlignment="1">
      <alignment/>
    </xf>
    <xf numFmtId="0" fontId="118" fillId="0" borderId="40" xfId="0" applyNumberFormat="1" applyFont="1" applyBorder="1" applyAlignment="1">
      <alignment/>
    </xf>
    <xf numFmtId="0" fontId="119" fillId="0" borderId="42" xfId="0" applyNumberFormat="1" applyFont="1" applyBorder="1" applyAlignment="1">
      <alignment horizontal="right"/>
    </xf>
    <xf numFmtId="0" fontId="119" fillId="0" borderId="55" xfId="0" applyNumberFormat="1" applyFont="1" applyBorder="1" applyAlignment="1">
      <alignment horizontal="right"/>
    </xf>
    <xf numFmtId="0" fontId="119" fillId="0" borderId="45" xfId="0" applyNumberFormat="1" applyFont="1" applyBorder="1" applyAlignment="1">
      <alignment horizontal="right"/>
    </xf>
    <xf numFmtId="0" fontId="118" fillId="0" borderId="43" xfId="0" applyNumberFormat="1" applyFont="1" applyBorder="1" applyAlignment="1">
      <alignment horizontal="left"/>
    </xf>
    <xf numFmtId="0" fontId="118" fillId="0" borderId="44" xfId="0" applyNumberFormat="1" applyFont="1" applyBorder="1" applyAlignment="1">
      <alignment horizontal="left"/>
    </xf>
    <xf numFmtId="0" fontId="136" fillId="35" borderId="56" xfId="0" applyNumberFormat="1" applyFont="1" applyFill="1" applyBorder="1" applyAlignment="1">
      <alignment/>
    </xf>
    <xf numFmtId="0" fontId="136" fillId="35" borderId="57" xfId="0" applyNumberFormat="1" applyFont="1" applyFill="1" applyBorder="1" applyAlignment="1">
      <alignment/>
    </xf>
    <xf numFmtId="0" fontId="136" fillId="35" borderId="46" xfId="0" applyNumberFormat="1" applyFont="1" applyFill="1" applyBorder="1" applyAlignment="1">
      <alignment/>
    </xf>
    <xf numFmtId="0" fontId="137" fillId="35" borderId="56" xfId="0" applyNumberFormat="1" applyFont="1" applyFill="1" applyBorder="1" applyAlignment="1">
      <alignment/>
    </xf>
    <xf numFmtId="0" fontId="137" fillId="35" borderId="57" xfId="0" applyNumberFormat="1" applyFont="1" applyFill="1" applyBorder="1" applyAlignment="1">
      <alignment/>
    </xf>
    <xf numFmtId="0" fontId="137" fillId="35" borderId="46" xfId="0" applyNumberFormat="1" applyFont="1" applyFill="1" applyBorder="1" applyAlignment="1">
      <alignment/>
    </xf>
    <xf numFmtId="0" fontId="136" fillId="35" borderId="43" xfId="0" applyNumberFormat="1" applyFont="1" applyFill="1" applyBorder="1" applyAlignment="1">
      <alignment/>
    </xf>
    <xf numFmtId="0" fontId="136" fillId="35" borderId="44" xfId="0" applyNumberFormat="1" applyFont="1" applyFill="1" applyBorder="1" applyAlignment="1">
      <alignment/>
    </xf>
    <xf numFmtId="0" fontId="136" fillId="35" borderId="40" xfId="0" applyNumberFormat="1" applyFont="1" applyFill="1" applyBorder="1" applyAlignment="1">
      <alignment/>
    </xf>
    <xf numFmtId="0" fontId="119" fillId="0" borderId="10" xfId="0" applyNumberFormat="1" applyFont="1" applyBorder="1" applyAlignment="1">
      <alignment horizontal="right"/>
    </xf>
    <xf numFmtId="0" fontId="119" fillId="0" borderId="0" xfId="0" applyNumberFormat="1" applyFont="1" applyBorder="1" applyAlignment="1">
      <alignment horizontal="right"/>
    </xf>
    <xf numFmtId="0" fontId="119" fillId="0" borderId="41" xfId="0" applyNumberFormat="1" applyFont="1" applyBorder="1" applyAlignment="1">
      <alignment horizontal="right"/>
    </xf>
    <xf numFmtId="0" fontId="122" fillId="0" borderId="42" xfId="0" applyNumberFormat="1" applyFont="1" applyBorder="1" applyAlignment="1">
      <alignment horizontal="right"/>
    </xf>
    <xf numFmtId="0" fontId="122" fillId="0" borderId="55" xfId="0" applyNumberFormat="1" applyFont="1" applyBorder="1" applyAlignment="1">
      <alignment horizontal="right"/>
    </xf>
    <xf numFmtId="0" fontId="138" fillId="0" borderId="55" xfId="0" applyNumberFormat="1" applyFont="1" applyBorder="1" applyAlignment="1">
      <alignment horizontal="right"/>
    </xf>
    <xf numFmtId="0" fontId="138" fillId="0" borderId="45" xfId="0" applyNumberFormat="1" applyFont="1" applyBorder="1" applyAlignment="1">
      <alignment horizontal="right"/>
    </xf>
    <xf numFmtId="0" fontId="139" fillId="35" borderId="56" xfId="0" applyNumberFormat="1" applyFont="1" applyFill="1" applyBorder="1" applyAlignment="1">
      <alignment horizontal="right" vertical="center"/>
    </xf>
    <xf numFmtId="0" fontId="139" fillId="35" borderId="57" xfId="0" applyNumberFormat="1" applyFont="1" applyFill="1" applyBorder="1" applyAlignment="1">
      <alignment horizontal="right" vertical="center"/>
    </xf>
    <xf numFmtId="0" fontId="121" fillId="0" borderId="55" xfId="0" applyNumberFormat="1" applyFont="1" applyBorder="1" applyAlignment="1">
      <alignment horizontal="left" wrapText="1"/>
    </xf>
    <xf numFmtId="0" fontId="121" fillId="0" borderId="45" xfId="0" applyNumberFormat="1" applyFont="1" applyBorder="1" applyAlignment="1">
      <alignment horizontal="left" wrapText="1"/>
    </xf>
    <xf numFmtId="0" fontId="140" fillId="0" borderId="10" xfId="0" applyNumberFormat="1" applyFont="1" applyBorder="1" applyAlignment="1">
      <alignment wrapText="1"/>
    </xf>
    <xf numFmtId="0" fontId="140" fillId="0" borderId="0" xfId="0" applyNumberFormat="1" applyFont="1" applyBorder="1" applyAlignment="1">
      <alignment wrapText="1"/>
    </xf>
    <xf numFmtId="0" fontId="118" fillId="0" borderId="10" xfId="0" applyNumberFormat="1" applyFont="1" applyBorder="1" applyAlignment="1">
      <alignment/>
    </xf>
    <xf numFmtId="0" fontId="118" fillId="0" borderId="0" xfId="0" applyNumberFormat="1" applyFont="1" applyBorder="1" applyAlignment="1">
      <alignment/>
    </xf>
    <xf numFmtId="0" fontId="141" fillId="35" borderId="57" xfId="0" applyNumberFormat="1" applyFont="1" applyFill="1" applyBorder="1" applyAlignment="1">
      <alignment horizontal="center" vertical="center" wrapText="1"/>
    </xf>
    <xf numFmtId="0" fontId="141" fillId="35" borderId="46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right"/>
    </xf>
    <xf numFmtId="2" fontId="26" fillId="0" borderId="51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wrapText="1"/>
    </xf>
    <xf numFmtId="0" fontId="127" fillId="0" borderId="68" xfId="0" applyNumberFormat="1" applyFont="1" applyBorder="1" applyAlignment="1" applyProtection="1">
      <alignment horizontal="center"/>
      <protection hidden="1"/>
    </xf>
    <xf numFmtId="14" fontId="115" fillId="34" borderId="18" xfId="0" applyNumberFormat="1" applyFont="1" applyFill="1" applyBorder="1" applyAlignment="1">
      <alignment horizontal="right"/>
    </xf>
    <xf numFmtId="3" fontId="111" fillId="34" borderId="18" xfId="0" applyNumberFormat="1" applyFont="1" applyFill="1" applyBorder="1" applyAlignment="1">
      <alignment horizontal="right"/>
    </xf>
    <xf numFmtId="0" fontId="142" fillId="34" borderId="18" xfId="44" applyNumberFormat="1" applyFont="1" applyFill="1" applyBorder="1" applyAlignment="1" applyProtection="1">
      <alignment horizontal="right"/>
      <protection/>
    </xf>
    <xf numFmtId="0" fontId="95" fillId="34" borderId="18" xfId="44" applyNumberFormat="1" applyFill="1" applyBorder="1" applyAlignment="1" applyProtection="1">
      <alignment horizontal="center"/>
      <protection/>
    </xf>
    <xf numFmtId="0" fontId="127" fillId="0" borderId="11" xfId="0" applyNumberFormat="1" applyFont="1" applyBorder="1" applyAlignment="1" applyProtection="1">
      <alignment/>
      <protection hidden="1"/>
    </xf>
    <xf numFmtId="44" fontId="127" fillId="0" borderId="11" xfId="0" applyNumberFormat="1" applyFont="1" applyBorder="1" applyAlignment="1" applyProtection="1">
      <alignment/>
      <protection hidden="1"/>
    </xf>
    <xf numFmtId="166" fontId="91" fillId="0" borderId="11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3</xdr:col>
      <xdr:colOff>981075</xdr:colOff>
      <xdr:row>1</xdr:row>
      <xdr:rowOff>647700</xdr:rowOff>
    </xdr:to>
    <xdr:pic>
      <xdr:nvPicPr>
        <xdr:cNvPr id="1" name="Obraz 2" descr="image00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2438400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381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152400</xdr:rowOff>
    </xdr:from>
    <xdr:to>
      <xdr:col>0</xdr:col>
      <xdr:colOff>2286000</xdr:colOff>
      <xdr:row>4</xdr:row>
      <xdr:rowOff>952500</xdr:rowOff>
    </xdr:to>
    <xdr:pic>
      <xdr:nvPicPr>
        <xdr:cNvPr id="2" name="Obraz 2" descr="image00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95350"/>
          <a:ext cx="2143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923925</xdr:colOff>
      <xdr:row>1</xdr:row>
      <xdr:rowOff>666750</xdr:rowOff>
    </xdr:to>
    <xdr:pic>
      <xdr:nvPicPr>
        <xdr:cNvPr id="1" name="Obraz 2" descr="image00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923925</xdr:colOff>
      <xdr:row>1</xdr:row>
      <xdr:rowOff>685800</xdr:rowOff>
    </xdr:to>
    <xdr:pic>
      <xdr:nvPicPr>
        <xdr:cNvPr id="1" name="Obraz 2" descr="image00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923925</xdr:colOff>
      <xdr:row>1</xdr:row>
      <xdr:rowOff>685800</xdr:rowOff>
    </xdr:to>
    <xdr:pic>
      <xdr:nvPicPr>
        <xdr:cNvPr id="1" name="Obraz 2" descr="image00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adres@email.pl" TargetMode="External" /><Relationship Id="rId2" Type="http://schemas.openxmlformats.org/officeDocument/2006/relationships/hyperlink" Target="mailto:adres@email.pl" TargetMode="External" /><Relationship Id="rId3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adres@email.pl" TargetMode="External" /><Relationship Id="rId2" Type="http://schemas.openxmlformats.org/officeDocument/2006/relationships/hyperlink" Target="mailto:adres@email.pl" TargetMode="External" /><Relationship Id="rId3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adres@email.pl" TargetMode="External" /><Relationship Id="rId2" Type="http://schemas.openxmlformats.org/officeDocument/2006/relationships/hyperlink" Target="mailto:adres@email.pl" TargetMode="External" /><Relationship Id="rId3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5"/>
  <sheetViews>
    <sheetView tabSelected="1" zoomScaleSheetLayoutView="100" zoomScalePageLayoutView="0" workbookViewId="0" topLeftCell="A153">
      <selection activeCell="H209" sqref="H209"/>
    </sheetView>
  </sheetViews>
  <sheetFormatPr defaultColWidth="8.796875" defaultRowHeight="14.25"/>
  <cols>
    <col min="1" max="1" width="1.59765625" style="3" customWidth="1"/>
    <col min="2" max="2" width="2.09765625" style="3" customWidth="1"/>
    <col min="3" max="3" width="9" style="3" customWidth="1"/>
    <col min="4" max="4" width="14.19921875" style="3" customWidth="1"/>
    <col min="5" max="5" width="2.19921875" style="3" customWidth="1"/>
    <col min="6" max="6" width="4.09765625" style="3" customWidth="1"/>
    <col min="7" max="7" width="9" style="3" hidden="1" customWidth="1"/>
    <col min="8" max="8" width="7.8984375" style="3" customWidth="1"/>
    <col min="9" max="9" width="2.19921875" style="3" customWidth="1"/>
    <col min="10" max="10" width="10.8984375" style="3" customWidth="1"/>
    <col min="11" max="11" width="2.19921875" style="3" customWidth="1"/>
    <col min="12" max="12" width="11.5" style="3" customWidth="1"/>
    <col min="13" max="13" width="2.09765625" style="3" customWidth="1"/>
    <col min="14" max="14" width="4.69921875" style="3" customWidth="1"/>
    <col min="15" max="15" width="2.59765625" style="3" customWidth="1"/>
    <col min="16" max="16" width="8.09765625" style="3" customWidth="1"/>
    <col min="17" max="17" width="1.4921875" style="3" customWidth="1"/>
    <col min="18" max="18" width="2" style="3" customWidth="1"/>
    <col min="19" max="19" width="2.09765625" style="3" customWidth="1"/>
    <col min="20" max="20" width="17" style="3" customWidth="1"/>
    <col min="21" max="16384" width="9" style="3" customWidth="1"/>
  </cols>
  <sheetData>
    <row r="1" ht="14.25"/>
    <row r="2" spans="3:15" ht="72.75" customHeight="1">
      <c r="C2" s="319" t="s">
        <v>203</v>
      </c>
      <c r="F2" s="15" t="s">
        <v>145</v>
      </c>
      <c r="J2" s="454" t="s">
        <v>163</v>
      </c>
      <c r="K2" s="455"/>
      <c r="L2" s="455"/>
      <c r="M2" s="455"/>
      <c r="N2" s="455"/>
      <c r="O2" s="456"/>
    </row>
    <row r="3" spans="3:18" ht="14.25">
      <c r="C3" s="457" t="s">
        <v>0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18" ht="14.25">
      <c r="B4" s="4"/>
      <c r="C4" s="458" t="s">
        <v>81</v>
      </c>
      <c r="D4" s="458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2:18" ht="14.25">
      <c r="B5" s="126"/>
      <c r="C5" s="495" t="s">
        <v>154</v>
      </c>
      <c r="D5" s="496"/>
      <c r="E5" s="127"/>
      <c r="F5" s="492" t="s">
        <v>162</v>
      </c>
      <c r="G5" s="493"/>
      <c r="H5" s="493"/>
      <c r="I5" s="493"/>
      <c r="J5" s="494"/>
      <c r="K5" s="125"/>
      <c r="L5" s="128"/>
      <c r="M5" s="125"/>
      <c r="N5" s="302"/>
      <c r="O5" s="125"/>
      <c r="P5" s="125"/>
      <c r="Q5" s="125"/>
      <c r="R5" s="125"/>
    </row>
    <row r="6" spans="2:18" ht="15" thickBot="1">
      <c r="B6" s="4"/>
      <c r="C6" s="82"/>
      <c r="D6" s="93"/>
      <c r="E6" s="93"/>
      <c r="F6" s="93"/>
      <c r="G6" s="93"/>
      <c r="H6" s="93"/>
      <c r="I6" s="93"/>
      <c r="J6" s="93"/>
      <c r="K6" s="93"/>
      <c r="L6" s="94"/>
      <c r="M6" s="94"/>
      <c r="N6" s="94"/>
      <c r="O6" s="94"/>
      <c r="P6" s="95"/>
      <c r="Q6" s="95"/>
      <c r="R6" s="38"/>
    </row>
    <row r="7" spans="2:19" ht="14.25">
      <c r="B7" s="23"/>
      <c r="C7" s="463" t="s">
        <v>31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  <c r="S7" s="34"/>
    </row>
    <row r="8" spans="2:20" ht="10.5" customHeight="1">
      <c r="B8" s="23"/>
      <c r="C8" s="83"/>
      <c r="D8" s="5"/>
      <c r="E8" s="5"/>
      <c r="F8" s="36"/>
      <c r="G8" s="36"/>
      <c r="H8" s="36"/>
      <c r="I8" s="36"/>
      <c r="J8" s="36"/>
      <c r="K8" s="36"/>
      <c r="L8" s="36"/>
      <c r="M8" s="36"/>
      <c r="N8" s="36"/>
      <c r="O8" s="37"/>
      <c r="P8" s="38"/>
      <c r="R8" s="84"/>
      <c r="S8" s="34"/>
      <c r="T8" s="3" t="s">
        <v>181</v>
      </c>
    </row>
    <row r="9" spans="2:20" s="7" customFormat="1" ht="14.25">
      <c r="B9" s="19"/>
      <c r="C9" s="85" t="s">
        <v>1</v>
      </c>
      <c r="D9" s="66"/>
      <c r="E9" s="78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24"/>
      <c r="R9" s="86"/>
      <c r="S9" s="26"/>
      <c r="T9" s="419" t="s">
        <v>182</v>
      </c>
    </row>
    <row r="10" spans="2:19" ht="10.5" customHeight="1">
      <c r="B10" s="23"/>
      <c r="C10" s="87"/>
      <c r="D10" s="40"/>
      <c r="E10" s="40"/>
      <c r="F10" s="45"/>
      <c r="G10" s="45"/>
      <c r="H10" s="45"/>
      <c r="I10" s="45"/>
      <c r="J10" s="45"/>
      <c r="K10" s="40"/>
      <c r="L10" s="45"/>
      <c r="M10" s="45"/>
      <c r="N10" s="45"/>
      <c r="O10" s="53"/>
      <c r="P10" s="46"/>
      <c r="R10" s="84"/>
      <c r="S10" s="34"/>
    </row>
    <row r="11" spans="2:20" ht="10.5" customHeight="1">
      <c r="B11" s="23"/>
      <c r="C11" s="83"/>
      <c r="D11" s="5"/>
      <c r="E11" s="21"/>
      <c r="F11" s="451" t="s">
        <v>4</v>
      </c>
      <c r="G11" s="451"/>
      <c r="H11" s="451"/>
      <c r="I11" s="451"/>
      <c r="J11" s="451"/>
      <c r="K11" s="61"/>
      <c r="L11" s="451" t="s">
        <v>5</v>
      </c>
      <c r="M11" s="451"/>
      <c r="N11" s="451"/>
      <c r="O11" s="451"/>
      <c r="P11" s="451"/>
      <c r="Q11" s="57"/>
      <c r="R11" s="84"/>
      <c r="S11" s="34"/>
      <c r="T11" s="419" t="s">
        <v>194</v>
      </c>
    </row>
    <row r="12" spans="2:19" s="7" customFormat="1" ht="12">
      <c r="B12" s="19"/>
      <c r="C12" s="85" t="s">
        <v>2</v>
      </c>
      <c r="D12" s="66"/>
      <c r="E12" s="78"/>
      <c r="F12" s="469"/>
      <c r="G12" s="469"/>
      <c r="H12" s="469"/>
      <c r="I12" s="469"/>
      <c r="J12" s="469"/>
      <c r="K12" s="25"/>
      <c r="L12" s="469"/>
      <c r="M12" s="469"/>
      <c r="N12" s="469"/>
      <c r="O12" s="469"/>
      <c r="P12" s="469"/>
      <c r="Q12" s="24"/>
      <c r="R12" s="86"/>
      <c r="S12" s="26"/>
    </row>
    <row r="13" spans="2:20" s="7" customFormat="1" ht="14.25">
      <c r="B13" s="19"/>
      <c r="C13" s="97" t="s">
        <v>3</v>
      </c>
      <c r="D13" s="77"/>
      <c r="E13" s="43"/>
      <c r="F13" s="54"/>
      <c r="G13" s="54"/>
      <c r="H13" s="54"/>
      <c r="I13" s="54"/>
      <c r="J13" s="54"/>
      <c r="L13" s="44"/>
      <c r="M13" s="44"/>
      <c r="N13" s="44"/>
      <c r="O13" s="44"/>
      <c r="P13" s="43"/>
      <c r="R13" s="86"/>
      <c r="S13" s="26"/>
      <c r="T13" s="419" t="s">
        <v>196</v>
      </c>
    </row>
    <row r="14" spans="2:19" ht="10.5" customHeight="1">
      <c r="B14" s="23"/>
      <c r="C14" s="87"/>
      <c r="D14" s="68"/>
      <c r="E14" s="61"/>
      <c r="F14" s="451" t="s">
        <v>6</v>
      </c>
      <c r="G14" s="451"/>
      <c r="H14" s="451"/>
      <c r="I14" s="451"/>
      <c r="J14" s="451"/>
      <c r="K14" s="56"/>
      <c r="L14" s="477"/>
      <c r="M14" s="477"/>
      <c r="N14" s="477"/>
      <c r="O14" s="477"/>
      <c r="P14" s="477"/>
      <c r="Q14" s="10"/>
      <c r="R14" s="84"/>
      <c r="S14" s="34"/>
    </row>
    <row r="15" spans="2:19" s="7" customFormat="1" ht="12.75">
      <c r="B15" s="19"/>
      <c r="C15" s="83"/>
      <c r="D15" s="69"/>
      <c r="E15" s="25"/>
      <c r="F15" s="473" t="s">
        <v>28</v>
      </c>
      <c r="G15" s="473"/>
      <c r="H15" s="473"/>
      <c r="I15" s="473"/>
      <c r="J15" s="473"/>
      <c r="K15" s="26"/>
      <c r="L15" s="475"/>
      <c r="M15" s="475"/>
      <c r="N15" s="475"/>
      <c r="O15" s="475"/>
      <c r="P15" s="475"/>
      <c r="Q15" s="8"/>
      <c r="R15" s="86"/>
      <c r="S15" s="26"/>
    </row>
    <row r="16" spans="2:19" ht="10.5" customHeight="1">
      <c r="B16" s="23"/>
      <c r="C16" s="83"/>
      <c r="D16" s="70"/>
      <c r="E16" s="56"/>
      <c r="F16" s="45"/>
      <c r="G16" s="45"/>
      <c r="H16" s="45"/>
      <c r="I16" s="40"/>
      <c r="J16" s="40"/>
      <c r="K16" s="5"/>
      <c r="L16" s="36"/>
      <c r="M16" s="36"/>
      <c r="N16" s="36"/>
      <c r="O16" s="37"/>
      <c r="P16" s="38"/>
      <c r="R16" s="84"/>
      <c r="S16" s="34"/>
    </row>
    <row r="17" spans="2:19" ht="10.5" customHeight="1">
      <c r="B17" s="23"/>
      <c r="C17" s="83"/>
      <c r="D17" s="70"/>
      <c r="E17" s="61"/>
      <c r="F17" s="451" t="s">
        <v>26</v>
      </c>
      <c r="G17" s="451"/>
      <c r="H17" s="451"/>
      <c r="I17" s="58"/>
      <c r="J17" s="10"/>
      <c r="K17" s="21"/>
      <c r="L17" s="478" t="s">
        <v>23</v>
      </c>
      <c r="M17" s="478"/>
      <c r="N17" s="478"/>
      <c r="O17" s="478"/>
      <c r="P17" s="478"/>
      <c r="Q17" s="59"/>
      <c r="R17" s="84"/>
      <c r="S17" s="34"/>
    </row>
    <row r="18" spans="2:19" s="7" customFormat="1" ht="12.75">
      <c r="B18" s="19"/>
      <c r="C18" s="83"/>
      <c r="D18" s="69"/>
      <c r="E18" s="25"/>
      <c r="F18" s="476"/>
      <c r="G18" s="476"/>
      <c r="H18" s="476"/>
      <c r="I18" s="27"/>
      <c r="J18" s="13" t="s">
        <v>82</v>
      </c>
      <c r="K18" s="19"/>
      <c r="L18" s="469"/>
      <c r="M18" s="469"/>
      <c r="N18" s="469"/>
      <c r="O18" s="469"/>
      <c r="P18" s="469"/>
      <c r="Q18" s="24"/>
      <c r="R18" s="86"/>
      <c r="S18" s="26"/>
    </row>
    <row r="19" spans="2:19" ht="10.5" customHeight="1">
      <c r="B19" s="23"/>
      <c r="C19" s="83"/>
      <c r="D19" s="70"/>
      <c r="E19" s="56"/>
      <c r="F19" s="45"/>
      <c r="G19" s="45"/>
      <c r="H19" s="45"/>
      <c r="I19" s="36"/>
      <c r="J19" s="36"/>
      <c r="K19" s="5"/>
      <c r="L19" s="45"/>
      <c r="M19" s="40"/>
      <c r="N19" s="40"/>
      <c r="O19" s="41"/>
      <c r="P19" s="46"/>
      <c r="R19" s="84"/>
      <c r="S19" s="34"/>
    </row>
    <row r="20" spans="2:19" ht="10.5" customHeight="1">
      <c r="B20" s="23"/>
      <c r="C20" s="83"/>
      <c r="D20" s="70"/>
      <c r="E20" s="61"/>
      <c r="F20" s="451" t="s">
        <v>24</v>
      </c>
      <c r="G20" s="451"/>
      <c r="H20" s="451"/>
      <c r="I20" s="451"/>
      <c r="J20" s="451"/>
      <c r="K20" s="61"/>
      <c r="L20" s="124" t="s">
        <v>25</v>
      </c>
      <c r="M20" s="58"/>
      <c r="N20" s="11"/>
      <c r="O20" s="62"/>
      <c r="P20" s="124" t="s">
        <v>27</v>
      </c>
      <c r="Q20" s="58"/>
      <c r="R20" s="84"/>
      <c r="S20" s="34"/>
    </row>
    <row r="21" spans="2:19" s="7" customFormat="1" ht="12.75">
      <c r="B21" s="19"/>
      <c r="C21" s="83"/>
      <c r="D21" s="69"/>
      <c r="E21" s="25"/>
      <c r="F21" s="476"/>
      <c r="G21" s="476"/>
      <c r="H21" s="476"/>
      <c r="I21" s="476"/>
      <c r="J21" s="476"/>
      <c r="K21" s="28"/>
      <c r="L21" s="48"/>
      <c r="M21" s="27"/>
      <c r="N21" s="12"/>
      <c r="O21" s="20"/>
      <c r="P21" s="48"/>
      <c r="Q21" s="27"/>
      <c r="R21" s="86"/>
      <c r="S21" s="26"/>
    </row>
    <row r="22" spans="2:19" ht="10.5" customHeight="1">
      <c r="B22" s="23"/>
      <c r="C22" s="83"/>
      <c r="D22" s="70"/>
      <c r="E22" s="71"/>
      <c r="F22" s="72"/>
      <c r="G22" s="72"/>
      <c r="H22" s="72"/>
      <c r="I22" s="72"/>
      <c r="J22" s="73"/>
      <c r="K22" s="74"/>
      <c r="L22" s="72"/>
      <c r="M22" s="74"/>
      <c r="N22" s="74"/>
      <c r="O22" s="75"/>
      <c r="P22" s="76"/>
      <c r="R22" s="84"/>
      <c r="S22" s="34"/>
    </row>
    <row r="23" spans="2:19" ht="10.5" customHeight="1">
      <c r="B23" s="23"/>
      <c r="C23" s="83"/>
      <c r="D23" s="5"/>
      <c r="E23" s="40"/>
      <c r="F23" s="40"/>
      <c r="G23" s="40"/>
      <c r="H23" s="40"/>
      <c r="I23" s="40"/>
      <c r="J23" s="40"/>
      <c r="K23" s="40"/>
      <c r="L23" s="45"/>
      <c r="M23" s="45"/>
      <c r="N23" s="45"/>
      <c r="O23" s="53"/>
      <c r="P23" s="46"/>
      <c r="R23" s="84"/>
      <c r="S23" s="34"/>
    </row>
    <row r="24" spans="2:19" s="7" customFormat="1" ht="12">
      <c r="B24" s="19"/>
      <c r="C24" s="85" t="s">
        <v>39</v>
      </c>
      <c r="D24" s="66"/>
      <c r="E24" s="66"/>
      <c r="F24" s="66"/>
      <c r="G24" s="66"/>
      <c r="H24" s="66"/>
      <c r="I24" s="66"/>
      <c r="J24" s="66"/>
      <c r="K24" s="67"/>
      <c r="L24" s="469"/>
      <c r="M24" s="469"/>
      <c r="N24" s="469"/>
      <c r="O24" s="469"/>
      <c r="P24" s="469"/>
      <c r="Q24" s="24"/>
      <c r="R24" s="86"/>
      <c r="S24" s="26"/>
    </row>
    <row r="25" spans="2:19" ht="10.5" customHeight="1">
      <c r="B25" s="23"/>
      <c r="C25" s="87"/>
      <c r="D25" s="40"/>
      <c r="E25" s="40"/>
      <c r="F25" s="40"/>
      <c r="G25" s="40"/>
      <c r="H25" s="40"/>
      <c r="I25" s="40"/>
      <c r="J25" s="40"/>
      <c r="K25" s="40"/>
      <c r="L25" s="45"/>
      <c r="M25" s="45"/>
      <c r="N25" s="45"/>
      <c r="O25" s="45"/>
      <c r="P25" s="46"/>
      <c r="R25" s="84"/>
      <c r="S25" s="34"/>
    </row>
    <row r="26" spans="2:19" s="7" customFormat="1" ht="12">
      <c r="B26" s="19"/>
      <c r="C26" s="85" t="s">
        <v>29</v>
      </c>
      <c r="D26" s="66"/>
      <c r="E26" s="66"/>
      <c r="F26" s="66"/>
      <c r="G26" s="66"/>
      <c r="H26" s="66"/>
      <c r="I26" s="66"/>
      <c r="J26" s="66"/>
      <c r="K26" s="67"/>
      <c r="L26" s="469"/>
      <c r="M26" s="469"/>
      <c r="N26" s="469"/>
      <c r="O26" s="469"/>
      <c r="P26" s="469"/>
      <c r="Q26" s="24"/>
      <c r="R26" s="86"/>
      <c r="S26" s="26"/>
    </row>
    <row r="27" spans="2:19" ht="10.5" customHeight="1">
      <c r="B27" s="23"/>
      <c r="C27" s="98"/>
      <c r="D27" s="42"/>
      <c r="E27" s="42"/>
      <c r="F27" s="42"/>
      <c r="G27" s="42"/>
      <c r="H27" s="42"/>
      <c r="I27" s="42"/>
      <c r="J27" s="46"/>
      <c r="K27" s="46"/>
      <c r="L27" s="46"/>
      <c r="M27" s="46"/>
      <c r="N27" s="46"/>
      <c r="O27" s="46"/>
      <c r="P27" s="46"/>
      <c r="R27" s="84"/>
      <c r="S27" s="34"/>
    </row>
    <row r="28" spans="2:19" s="7" customFormat="1" ht="12">
      <c r="B28" s="19"/>
      <c r="C28" s="85" t="s">
        <v>30</v>
      </c>
      <c r="D28" s="66"/>
      <c r="E28" s="66"/>
      <c r="F28" s="66"/>
      <c r="G28" s="66"/>
      <c r="H28" s="66"/>
      <c r="I28" s="67"/>
      <c r="J28" s="479"/>
      <c r="K28" s="479"/>
      <c r="L28" s="479"/>
      <c r="M28" s="479"/>
      <c r="N28" s="479"/>
      <c r="O28" s="479"/>
      <c r="P28" s="479"/>
      <c r="Q28" s="29"/>
      <c r="R28" s="86"/>
      <c r="S28" s="26"/>
    </row>
    <row r="29" spans="2:19" ht="10.5" customHeight="1" thickBot="1">
      <c r="B29" s="23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2"/>
      <c r="S29" s="34"/>
    </row>
    <row r="30" spans="2:19" ht="10.5" customHeight="1">
      <c r="B30" s="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34"/>
    </row>
    <row r="31" spans="2:19" ht="10.5" customHeight="1">
      <c r="B31" s="23"/>
      <c r="C31" s="7" t="s">
        <v>96</v>
      </c>
      <c r="S31" s="34"/>
    </row>
    <row r="32" spans="3:18" ht="15" thickBot="1">
      <c r="C32" s="9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9" ht="14.25">
      <c r="B33" s="23"/>
      <c r="C33" s="463" t="s">
        <v>38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5"/>
      <c r="S33" s="34"/>
    </row>
    <row r="34" spans="2:19" ht="10.5" customHeight="1">
      <c r="B34" s="23"/>
      <c r="C34" s="83"/>
      <c r="D34" s="5"/>
      <c r="E34" s="5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R34" s="84"/>
      <c r="S34" s="34"/>
    </row>
    <row r="35" spans="2:19" s="7" customFormat="1" ht="12">
      <c r="B35" s="19"/>
      <c r="C35" s="85" t="s">
        <v>1</v>
      </c>
      <c r="D35" s="66"/>
      <c r="E35" s="67"/>
      <c r="F35" s="469">
        <f>(F9)</f>
        <v>0</v>
      </c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24"/>
      <c r="R35" s="86"/>
      <c r="S35" s="26"/>
    </row>
    <row r="36" spans="2:19" ht="10.5" customHeight="1">
      <c r="B36" s="23"/>
      <c r="C36" s="87"/>
      <c r="D36" s="40"/>
      <c r="E36" s="40"/>
      <c r="F36" s="45"/>
      <c r="G36" s="45"/>
      <c r="H36" s="45"/>
      <c r="I36" s="45"/>
      <c r="J36" s="45"/>
      <c r="K36" s="40"/>
      <c r="L36" s="45"/>
      <c r="M36" s="45"/>
      <c r="N36" s="45"/>
      <c r="O36" s="53"/>
      <c r="P36" s="46"/>
      <c r="R36" s="84"/>
      <c r="S36" s="34"/>
    </row>
    <row r="37" spans="2:19" ht="10.5" customHeight="1">
      <c r="B37" s="23"/>
      <c r="C37" s="83"/>
      <c r="D37" s="5"/>
      <c r="E37" s="21"/>
      <c r="F37" s="451" t="s">
        <v>4</v>
      </c>
      <c r="G37" s="451"/>
      <c r="H37" s="451"/>
      <c r="I37" s="451"/>
      <c r="J37" s="451"/>
      <c r="K37" s="61"/>
      <c r="L37" s="451" t="s">
        <v>5</v>
      </c>
      <c r="M37" s="451"/>
      <c r="N37" s="451"/>
      <c r="O37" s="451"/>
      <c r="P37" s="451"/>
      <c r="Q37" s="57"/>
      <c r="R37" s="84"/>
      <c r="S37" s="34"/>
    </row>
    <row r="38" spans="2:19" s="7" customFormat="1" ht="12">
      <c r="B38" s="19"/>
      <c r="C38" s="85" t="s">
        <v>2</v>
      </c>
      <c r="D38" s="66"/>
      <c r="E38" s="67"/>
      <c r="F38" s="469">
        <f>F12</f>
        <v>0</v>
      </c>
      <c r="G38" s="469"/>
      <c r="H38" s="469"/>
      <c r="I38" s="469"/>
      <c r="J38" s="469"/>
      <c r="K38" s="25"/>
      <c r="L38" s="469">
        <f>L12</f>
        <v>0</v>
      </c>
      <c r="M38" s="469"/>
      <c r="N38" s="469"/>
      <c r="O38" s="469"/>
      <c r="P38" s="469"/>
      <c r="Q38" s="24"/>
      <c r="R38" s="86"/>
      <c r="S38" s="26"/>
    </row>
    <row r="39" spans="2:19" ht="10.5" customHeight="1">
      <c r="B39" s="23"/>
      <c r="C39" s="87"/>
      <c r="D39" s="40"/>
      <c r="E39" s="40"/>
      <c r="F39" s="40"/>
      <c r="G39" s="40"/>
      <c r="H39" s="40"/>
      <c r="I39" s="40"/>
      <c r="J39" s="40"/>
      <c r="K39" s="5"/>
      <c r="L39" s="40"/>
      <c r="M39" s="40"/>
      <c r="N39" s="40"/>
      <c r="O39" s="41"/>
      <c r="P39" s="42"/>
      <c r="R39" s="84"/>
      <c r="S39" s="34"/>
    </row>
    <row r="40" spans="2:19" s="7" customFormat="1" ht="12">
      <c r="B40" s="19"/>
      <c r="C40" s="85" t="s">
        <v>3</v>
      </c>
      <c r="D40" s="66"/>
      <c r="F40" s="55"/>
      <c r="G40" s="55"/>
      <c r="H40" s="55"/>
      <c r="I40" s="55"/>
      <c r="J40" s="55"/>
      <c r="L40" s="9"/>
      <c r="M40" s="9"/>
      <c r="N40" s="9"/>
      <c r="O40" s="9"/>
      <c r="R40" s="86"/>
      <c r="S40" s="26"/>
    </row>
    <row r="41" spans="2:19" ht="10.5" customHeight="1">
      <c r="B41" s="23"/>
      <c r="C41" s="87"/>
      <c r="D41" s="68"/>
      <c r="E41" s="61"/>
      <c r="F41" s="451" t="s">
        <v>6</v>
      </c>
      <c r="G41" s="451"/>
      <c r="H41" s="451"/>
      <c r="I41" s="451"/>
      <c r="J41" s="451"/>
      <c r="K41" s="56"/>
      <c r="L41" s="477"/>
      <c r="M41" s="477"/>
      <c r="N41" s="477"/>
      <c r="O41" s="477"/>
      <c r="P41" s="477"/>
      <c r="Q41" s="10"/>
      <c r="R41" s="84"/>
      <c r="S41" s="34"/>
    </row>
    <row r="42" spans="2:19" s="7" customFormat="1" ht="12">
      <c r="B42" s="19"/>
      <c r="C42" s="88"/>
      <c r="D42" s="69"/>
      <c r="E42" s="25"/>
      <c r="F42" s="473" t="str">
        <f>F15</f>
        <v>wybierz</v>
      </c>
      <c r="G42" s="473"/>
      <c r="H42" s="473"/>
      <c r="I42" s="473"/>
      <c r="J42" s="473"/>
      <c r="K42" s="30"/>
      <c r="L42" s="474"/>
      <c r="M42" s="475"/>
      <c r="N42" s="475"/>
      <c r="O42" s="475"/>
      <c r="P42" s="475"/>
      <c r="Q42" s="8"/>
      <c r="R42" s="86"/>
      <c r="S42" s="26"/>
    </row>
    <row r="43" spans="2:19" ht="10.5" customHeight="1">
      <c r="B43" s="23"/>
      <c r="C43" s="83"/>
      <c r="D43" s="70"/>
      <c r="E43" s="56"/>
      <c r="F43" s="45"/>
      <c r="G43" s="45"/>
      <c r="H43" s="45"/>
      <c r="I43" s="40"/>
      <c r="J43" s="40"/>
      <c r="K43" s="21"/>
      <c r="L43" s="36"/>
      <c r="M43" s="60"/>
      <c r="N43" s="36"/>
      <c r="O43" s="37"/>
      <c r="P43" s="38"/>
      <c r="R43" s="84"/>
      <c r="S43" s="34"/>
    </row>
    <row r="44" spans="2:19" ht="10.5" customHeight="1">
      <c r="B44" s="23"/>
      <c r="C44" s="83"/>
      <c r="D44" s="70"/>
      <c r="E44" s="61"/>
      <c r="F44" s="451" t="s">
        <v>26</v>
      </c>
      <c r="G44" s="451"/>
      <c r="H44" s="451"/>
      <c r="I44" s="58"/>
      <c r="J44" s="10"/>
      <c r="K44" s="21"/>
      <c r="L44" s="478" t="s">
        <v>23</v>
      </c>
      <c r="M44" s="478"/>
      <c r="N44" s="478"/>
      <c r="O44" s="478"/>
      <c r="P44" s="478"/>
      <c r="Q44" s="59"/>
      <c r="R44" s="84"/>
      <c r="S44" s="34"/>
    </row>
    <row r="45" spans="2:19" s="7" customFormat="1" ht="12">
      <c r="B45" s="19"/>
      <c r="C45" s="88"/>
      <c r="D45" s="69"/>
      <c r="E45" s="25"/>
      <c r="F45" s="476">
        <f>F18</f>
        <v>0</v>
      </c>
      <c r="G45" s="476"/>
      <c r="H45" s="476"/>
      <c r="I45" s="27"/>
      <c r="J45" s="13" t="s">
        <v>82</v>
      </c>
      <c r="K45" s="19"/>
      <c r="L45" s="469">
        <f>L18</f>
        <v>0</v>
      </c>
      <c r="M45" s="469"/>
      <c r="N45" s="469"/>
      <c r="O45" s="469"/>
      <c r="P45" s="469"/>
      <c r="Q45" s="24"/>
      <c r="R45" s="86"/>
      <c r="S45" s="26"/>
    </row>
    <row r="46" spans="2:19" ht="10.5" customHeight="1">
      <c r="B46" s="23"/>
      <c r="C46" s="83"/>
      <c r="D46" s="70"/>
      <c r="E46" s="56"/>
      <c r="F46" s="45"/>
      <c r="G46" s="45"/>
      <c r="H46" s="45"/>
      <c r="I46" s="36"/>
      <c r="J46" s="36"/>
      <c r="K46" s="5"/>
      <c r="L46" s="45"/>
      <c r="M46" s="40"/>
      <c r="N46" s="40"/>
      <c r="O46" s="41"/>
      <c r="P46" s="46"/>
      <c r="R46" s="84"/>
      <c r="S46" s="34"/>
    </row>
    <row r="47" spans="2:19" ht="10.5" customHeight="1">
      <c r="B47" s="23"/>
      <c r="C47" s="83"/>
      <c r="D47" s="70"/>
      <c r="E47" s="61"/>
      <c r="F47" s="451" t="s">
        <v>24</v>
      </c>
      <c r="G47" s="451"/>
      <c r="H47" s="451"/>
      <c r="I47" s="451"/>
      <c r="J47" s="451"/>
      <c r="K47" s="61"/>
      <c r="L47" s="124" t="s">
        <v>25</v>
      </c>
      <c r="M47" s="58"/>
      <c r="N47" s="11"/>
      <c r="O47" s="62"/>
      <c r="P47" s="124" t="s">
        <v>27</v>
      </c>
      <c r="Q47" s="58"/>
      <c r="R47" s="84"/>
      <c r="S47" s="34"/>
    </row>
    <row r="48" spans="2:19" s="7" customFormat="1" ht="12">
      <c r="B48" s="19"/>
      <c r="C48" s="88"/>
      <c r="D48" s="69"/>
      <c r="E48" s="25"/>
      <c r="F48" s="476">
        <f>F21</f>
        <v>0</v>
      </c>
      <c r="G48" s="476"/>
      <c r="H48" s="476"/>
      <c r="I48" s="476"/>
      <c r="J48" s="476"/>
      <c r="K48" s="28"/>
      <c r="L48" s="48">
        <f>L21</f>
        <v>0</v>
      </c>
      <c r="M48" s="27"/>
      <c r="N48" s="12" t="s">
        <v>139</v>
      </c>
      <c r="O48" s="20"/>
      <c r="P48" s="48">
        <f>P21</f>
        <v>0</v>
      </c>
      <c r="Q48" s="27"/>
      <c r="R48" s="86"/>
      <c r="S48" s="26"/>
    </row>
    <row r="49" spans="2:19" ht="10.5" customHeight="1">
      <c r="B49" s="23"/>
      <c r="C49" s="83"/>
      <c r="D49" s="70"/>
      <c r="E49" s="81"/>
      <c r="F49" s="72"/>
      <c r="G49" s="72"/>
      <c r="H49" s="72"/>
      <c r="I49" s="72"/>
      <c r="J49" s="73"/>
      <c r="K49" s="74"/>
      <c r="L49" s="72"/>
      <c r="M49" s="74"/>
      <c r="N49" s="74"/>
      <c r="O49" s="75"/>
      <c r="P49" s="76"/>
      <c r="R49" s="84"/>
      <c r="S49" s="34"/>
    </row>
    <row r="50" spans="2:19" ht="10.5" customHeight="1">
      <c r="B50" s="23"/>
      <c r="C50" s="83"/>
      <c r="D50" s="5"/>
      <c r="E50" s="40"/>
      <c r="F50" s="40"/>
      <c r="G50" s="40"/>
      <c r="H50" s="40"/>
      <c r="I50" s="40"/>
      <c r="J50" s="40"/>
      <c r="K50" s="40"/>
      <c r="L50" s="45"/>
      <c r="M50" s="45"/>
      <c r="N50" s="45"/>
      <c r="O50" s="53"/>
      <c r="P50" s="46"/>
      <c r="R50" s="84"/>
      <c r="S50" s="34"/>
    </row>
    <row r="51" spans="2:19" s="7" customFormat="1" ht="12">
      <c r="B51" s="19"/>
      <c r="C51" s="85" t="s">
        <v>29</v>
      </c>
      <c r="D51" s="66"/>
      <c r="E51" s="66"/>
      <c r="F51" s="66"/>
      <c r="G51" s="66"/>
      <c r="H51" s="66"/>
      <c r="I51" s="66"/>
      <c r="J51" s="66"/>
      <c r="K51" s="67"/>
      <c r="L51" s="469">
        <f>L26</f>
        <v>0</v>
      </c>
      <c r="M51" s="469"/>
      <c r="N51" s="469"/>
      <c r="O51" s="469"/>
      <c r="P51" s="469"/>
      <c r="Q51" s="24"/>
      <c r="R51" s="86"/>
      <c r="S51" s="26"/>
    </row>
    <row r="52" spans="2:19" ht="10.5" customHeight="1" thickBot="1">
      <c r="B52" s="23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2"/>
      <c r="S52" s="34"/>
    </row>
    <row r="53" spans="2:19" ht="10.5" customHeight="1">
      <c r="B53" s="23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34"/>
    </row>
    <row r="54" spans="2:19" ht="10.5" customHeight="1">
      <c r="B54" s="23"/>
      <c r="C54" s="7" t="s">
        <v>97</v>
      </c>
      <c r="S54" s="34"/>
    </row>
    <row r="55" spans="3:18" ht="15" thickBot="1">
      <c r="C55" s="9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2:19" ht="14.25">
      <c r="B56" s="23"/>
      <c r="C56" s="486" t="s">
        <v>40</v>
      </c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8"/>
      <c r="S56" s="34"/>
    </row>
    <row r="57" spans="2:19" ht="10.5" customHeight="1">
      <c r="B57" s="23"/>
      <c r="C57" s="83"/>
      <c r="D57" s="5"/>
      <c r="E57" s="5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38"/>
      <c r="R57" s="84"/>
      <c r="S57" s="34"/>
    </row>
    <row r="58" spans="2:19" ht="14.25">
      <c r="B58" s="23"/>
      <c r="C58" s="99" t="s">
        <v>1</v>
      </c>
      <c r="D58" s="74"/>
      <c r="E58" s="79"/>
      <c r="F58" s="469">
        <f>F9</f>
        <v>0</v>
      </c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24"/>
      <c r="R58" s="84"/>
      <c r="S58" s="34"/>
    </row>
    <row r="59" spans="2:19" ht="10.5" customHeight="1">
      <c r="B59" s="23"/>
      <c r="C59" s="87"/>
      <c r="D59" s="40"/>
      <c r="E59" s="40"/>
      <c r="F59" s="45"/>
      <c r="G59" s="45"/>
      <c r="H59" s="45"/>
      <c r="I59" s="45"/>
      <c r="J59" s="45"/>
      <c r="K59" s="40"/>
      <c r="L59" s="45"/>
      <c r="M59" s="45"/>
      <c r="N59" s="45"/>
      <c r="O59" s="53"/>
      <c r="P59" s="46"/>
      <c r="R59" s="84"/>
      <c r="S59" s="34"/>
    </row>
    <row r="60" spans="2:19" ht="10.5" customHeight="1">
      <c r="B60" s="23"/>
      <c r="C60" s="83"/>
      <c r="D60" s="5"/>
      <c r="E60" s="21"/>
      <c r="F60" s="451" t="s">
        <v>4</v>
      </c>
      <c r="G60" s="451"/>
      <c r="H60" s="451"/>
      <c r="I60" s="451"/>
      <c r="J60" s="451"/>
      <c r="K60" s="61"/>
      <c r="L60" s="451" t="s">
        <v>5</v>
      </c>
      <c r="M60" s="451"/>
      <c r="N60" s="451"/>
      <c r="O60" s="451"/>
      <c r="P60" s="451"/>
      <c r="Q60" s="57"/>
      <c r="R60" s="84"/>
      <c r="S60" s="34"/>
    </row>
    <row r="61" spans="2:19" s="7" customFormat="1" ht="12">
      <c r="B61" s="19"/>
      <c r="C61" s="85" t="s">
        <v>2</v>
      </c>
      <c r="D61" s="66"/>
      <c r="E61" s="67"/>
      <c r="F61" s="469">
        <f>F12</f>
        <v>0</v>
      </c>
      <c r="G61" s="469"/>
      <c r="H61" s="469"/>
      <c r="I61" s="469"/>
      <c r="J61" s="469"/>
      <c r="K61" s="25"/>
      <c r="L61" s="469">
        <f>L12</f>
        <v>0</v>
      </c>
      <c r="M61" s="469"/>
      <c r="N61" s="469"/>
      <c r="O61" s="469"/>
      <c r="P61" s="469"/>
      <c r="Q61" s="24"/>
      <c r="R61" s="86"/>
      <c r="S61" s="26"/>
    </row>
    <row r="62" spans="2:19" ht="10.5" customHeight="1">
      <c r="B62" s="23"/>
      <c r="C62" s="87"/>
      <c r="D62" s="40"/>
      <c r="E62" s="40"/>
      <c r="F62" s="40"/>
      <c r="G62" s="40"/>
      <c r="H62" s="40"/>
      <c r="I62" s="40"/>
      <c r="J62" s="40"/>
      <c r="K62" s="5"/>
      <c r="L62" s="40"/>
      <c r="M62" s="40"/>
      <c r="N62" s="40"/>
      <c r="O62" s="41"/>
      <c r="P62" s="42"/>
      <c r="R62" s="84"/>
      <c r="S62" s="34"/>
    </row>
    <row r="63" spans="2:19" s="7" customFormat="1" ht="12">
      <c r="B63" s="19"/>
      <c r="C63" s="85" t="s">
        <v>3</v>
      </c>
      <c r="D63" s="66"/>
      <c r="F63" s="55"/>
      <c r="G63" s="55"/>
      <c r="H63" s="55"/>
      <c r="I63" s="55"/>
      <c r="J63" s="55"/>
      <c r="L63" s="9"/>
      <c r="M63" s="9"/>
      <c r="N63" s="9"/>
      <c r="O63" s="9"/>
      <c r="R63" s="86"/>
      <c r="S63" s="26"/>
    </row>
    <row r="64" spans="2:19" ht="10.5" customHeight="1">
      <c r="B64" s="23"/>
      <c r="C64" s="87"/>
      <c r="D64" s="68"/>
      <c r="E64" s="61"/>
      <c r="F64" s="451" t="s">
        <v>6</v>
      </c>
      <c r="G64" s="451"/>
      <c r="H64" s="451"/>
      <c r="I64" s="451"/>
      <c r="J64" s="451"/>
      <c r="K64" s="56"/>
      <c r="L64" s="477"/>
      <c r="M64" s="477"/>
      <c r="N64" s="477"/>
      <c r="O64" s="477"/>
      <c r="P64" s="477"/>
      <c r="Q64" s="10"/>
      <c r="R64" s="84"/>
      <c r="S64" s="34"/>
    </row>
    <row r="65" spans="2:19" s="7" customFormat="1" ht="12">
      <c r="B65" s="19"/>
      <c r="C65" s="88"/>
      <c r="D65" s="69"/>
      <c r="E65" s="25"/>
      <c r="F65" s="473" t="str">
        <f>F15</f>
        <v>wybierz</v>
      </c>
      <c r="G65" s="473"/>
      <c r="H65" s="473"/>
      <c r="I65" s="473"/>
      <c r="J65" s="473"/>
      <c r="K65" s="26"/>
      <c r="L65" s="475"/>
      <c r="M65" s="475"/>
      <c r="N65" s="475"/>
      <c r="O65" s="475"/>
      <c r="P65" s="475"/>
      <c r="Q65" s="8"/>
      <c r="R65" s="86"/>
      <c r="S65" s="26"/>
    </row>
    <row r="66" spans="2:19" ht="10.5" customHeight="1">
      <c r="B66" s="23"/>
      <c r="C66" s="83"/>
      <c r="D66" s="70"/>
      <c r="E66" s="56"/>
      <c r="F66" s="45"/>
      <c r="G66" s="45"/>
      <c r="H66" s="45"/>
      <c r="I66" s="40"/>
      <c r="J66" s="40"/>
      <c r="K66" s="5"/>
      <c r="L66" s="36"/>
      <c r="M66" s="36"/>
      <c r="N66" s="36"/>
      <c r="O66" s="37"/>
      <c r="P66" s="38"/>
      <c r="R66" s="84"/>
      <c r="S66" s="34"/>
    </row>
    <row r="67" spans="2:19" ht="10.5" customHeight="1">
      <c r="B67" s="23"/>
      <c r="C67" s="83"/>
      <c r="D67" s="70"/>
      <c r="E67" s="61"/>
      <c r="F67" s="451" t="s">
        <v>26</v>
      </c>
      <c r="G67" s="451"/>
      <c r="H67" s="451"/>
      <c r="I67" s="58"/>
      <c r="J67" s="10"/>
      <c r="K67" s="21"/>
      <c r="L67" s="478" t="s">
        <v>23</v>
      </c>
      <c r="M67" s="478"/>
      <c r="N67" s="478"/>
      <c r="O67" s="478"/>
      <c r="P67" s="478"/>
      <c r="Q67" s="59"/>
      <c r="R67" s="84"/>
      <c r="S67" s="34"/>
    </row>
    <row r="68" spans="2:19" s="7" customFormat="1" ht="12">
      <c r="B68" s="19"/>
      <c r="C68" s="88"/>
      <c r="D68" s="69"/>
      <c r="E68" s="25"/>
      <c r="F68" s="476">
        <f>F18</f>
        <v>0</v>
      </c>
      <c r="G68" s="476"/>
      <c r="H68" s="476"/>
      <c r="I68" s="27"/>
      <c r="J68" s="13"/>
      <c r="K68" s="19"/>
      <c r="L68" s="469">
        <f>L18</f>
        <v>0</v>
      </c>
      <c r="M68" s="469"/>
      <c r="N68" s="469"/>
      <c r="O68" s="469"/>
      <c r="P68" s="469"/>
      <c r="Q68" s="24"/>
      <c r="R68" s="86"/>
      <c r="S68" s="26"/>
    </row>
    <row r="69" spans="2:19" ht="10.5" customHeight="1">
      <c r="B69" s="23"/>
      <c r="C69" s="83"/>
      <c r="D69" s="70"/>
      <c r="E69" s="56"/>
      <c r="F69" s="45"/>
      <c r="G69" s="45"/>
      <c r="H69" s="45"/>
      <c r="I69" s="36"/>
      <c r="J69" s="36"/>
      <c r="K69" s="5"/>
      <c r="L69" s="45"/>
      <c r="M69" s="40"/>
      <c r="N69" s="40"/>
      <c r="O69" s="41"/>
      <c r="P69" s="46"/>
      <c r="R69" s="84"/>
      <c r="S69" s="34"/>
    </row>
    <row r="70" spans="2:19" ht="10.5" customHeight="1">
      <c r="B70" s="23"/>
      <c r="C70" s="83"/>
      <c r="D70" s="70"/>
      <c r="E70" s="61"/>
      <c r="F70" s="451" t="s">
        <v>24</v>
      </c>
      <c r="G70" s="451"/>
      <c r="H70" s="451"/>
      <c r="I70" s="451"/>
      <c r="J70" s="451"/>
      <c r="K70" s="61"/>
      <c r="L70" s="124" t="s">
        <v>25</v>
      </c>
      <c r="M70" s="58"/>
      <c r="N70" s="11"/>
      <c r="O70" s="62"/>
      <c r="P70" s="124" t="s">
        <v>27</v>
      </c>
      <c r="Q70" s="58"/>
      <c r="R70" s="84"/>
      <c r="S70" s="34"/>
    </row>
    <row r="71" spans="2:19" s="7" customFormat="1" ht="12">
      <c r="B71" s="19"/>
      <c r="C71" s="88"/>
      <c r="D71" s="69"/>
      <c r="E71" s="25"/>
      <c r="F71" s="476">
        <f>F21</f>
        <v>0</v>
      </c>
      <c r="G71" s="476"/>
      <c r="H71" s="476"/>
      <c r="I71" s="476"/>
      <c r="J71" s="476"/>
      <c r="K71" s="28"/>
      <c r="L71" s="48">
        <f>L21</f>
        <v>0</v>
      </c>
      <c r="M71" s="27"/>
      <c r="N71" s="12"/>
      <c r="O71" s="20"/>
      <c r="P71" s="48">
        <f>P21</f>
        <v>0</v>
      </c>
      <c r="Q71" s="27"/>
      <c r="R71" s="86"/>
      <c r="S71" s="26"/>
    </row>
    <row r="72" spans="2:19" ht="10.5" customHeight="1">
      <c r="B72" s="23"/>
      <c r="C72" s="83"/>
      <c r="D72" s="70"/>
      <c r="E72" s="71"/>
      <c r="F72" s="72"/>
      <c r="G72" s="72"/>
      <c r="H72" s="72"/>
      <c r="I72" s="72"/>
      <c r="J72" s="73"/>
      <c r="K72" s="74"/>
      <c r="L72" s="72"/>
      <c r="M72" s="74"/>
      <c r="N72" s="74"/>
      <c r="O72" s="75"/>
      <c r="P72" s="76"/>
      <c r="R72" s="84"/>
      <c r="S72" s="34"/>
    </row>
    <row r="73" spans="2:19" ht="10.5" customHeight="1">
      <c r="B73" s="23"/>
      <c r="C73" s="83"/>
      <c r="D73" s="5"/>
      <c r="E73" s="40"/>
      <c r="F73" s="40"/>
      <c r="G73" s="40"/>
      <c r="H73" s="40"/>
      <c r="I73" s="40"/>
      <c r="J73" s="45"/>
      <c r="K73" s="45"/>
      <c r="L73" s="45"/>
      <c r="M73" s="45"/>
      <c r="N73" s="45"/>
      <c r="O73" s="53"/>
      <c r="P73" s="46"/>
      <c r="R73" s="84"/>
      <c r="S73" s="34"/>
    </row>
    <row r="74" spans="2:19" s="7" customFormat="1" ht="12">
      <c r="B74" s="19"/>
      <c r="C74" s="85" t="s">
        <v>30</v>
      </c>
      <c r="D74" s="66"/>
      <c r="E74" s="66"/>
      <c r="F74" s="66"/>
      <c r="G74" s="66"/>
      <c r="H74" s="66"/>
      <c r="I74" s="67"/>
      <c r="J74" s="483">
        <f>J28</f>
        <v>0</v>
      </c>
      <c r="K74" s="484"/>
      <c r="L74" s="484"/>
      <c r="M74" s="484"/>
      <c r="N74" s="484"/>
      <c r="O74" s="484"/>
      <c r="P74" s="485"/>
      <c r="Q74" s="29"/>
      <c r="R74" s="86"/>
      <c r="S74" s="26"/>
    </row>
    <row r="75" spans="2:19" ht="9" customHeight="1" thickBot="1">
      <c r="B75" s="23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92"/>
      <c r="S75" s="34"/>
    </row>
    <row r="76" spans="3:18" ht="15" thickBot="1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19" ht="14.25">
      <c r="B77" s="100"/>
      <c r="C77" s="463" t="s">
        <v>32</v>
      </c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5"/>
      <c r="S77" s="34"/>
    </row>
    <row r="78" spans="2:19" ht="10.5" customHeight="1">
      <c r="B78" s="23"/>
      <c r="C78" s="83"/>
      <c r="D78" s="5"/>
      <c r="E78" s="5"/>
      <c r="F78" s="5"/>
      <c r="G78" s="5"/>
      <c r="H78" s="36"/>
      <c r="I78" s="36"/>
      <c r="J78" s="36"/>
      <c r="K78" s="36"/>
      <c r="L78" s="36"/>
      <c r="M78" s="5"/>
      <c r="N78" s="5"/>
      <c r="O78" s="6"/>
      <c r="R78" s="84"/>
      <c r="S78" s="34"/>
    </row>
    <row r="79" spans="2:19" ht="10.5" customHeight="1">
      <c r="B79" s="23"/>
      <c r="C79" s="83"/>
      <c r="D79" s="5"/>
      <c r="E79" s="5"/>
      <c r="F79" s="5"/>
      <c r="G79" s="21"/>
      <c r="H79" s="451" t="s">
        <v>32</v>
      </c>
      <c r="I79" s="451"/>
      <c r="J79" s="451"/>
      <c r="K79" s="451"/>
      <c r="L79" s="451"/>
      <c r="M79" s="56"/>
      <c r="N79" s="453"/>
      <c r="O79" s="453"/>
      <c r="R79" s="84"/>
      <c r="S79" s="34"/>
    </row>
    <row r="80" spans="2:19" s="7" customFormat="1" ht="14.25" customHeight="1">
      <c r="B80" s="19"/>
      <c r="C80" s="85" t="s">
        <v>37</v>
      </c>
      <c r="D80" s="66"/>
      <c r="E80" s="66"/>
      <c r="F80" s="80"/>
      <c r="G80" s="22"/>
      <c r="H80" s="450" t="s">
        <v>28</v>
      </c>
      <c r="I80" s="450"/>
      <c r="J80" s="450"/>
      <c r="K80" s="450"/>
      <c r="L80" s="450"/>
      <c r="M80" s="31"/>
      <c r="N80" s="452">
        <f>VLOOKUP(H80,C158:D166,2,0)</f>
        <v>0</v>
      </c>
      <c r="O80" s="452"/>
      <c r="P80" s="32"/>
      <c r="Q80" s="14">
        <f>VLOOKUP(H80,C158:E166,3,0)</f>
        <v>0</v>
      </c>
      <c r="R80" s="86"/>
      <c r="S80" s="26"/>
    </row>
    <row r="81" spans="2:19" s="7" customFormat="1" ht="14.25" customHeight="1">
      <c r="B81" s="19"/>
      <c r="C81" s="41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415"/>
      <c r="R81" s="416"/>
      <c r="S81" s="26"/>
    </row>
    <row r="82" spans="2:19" s="7" customFormat="1" ht="54.75" customHeight="1">
      <c r="B82" s="19"/>
      <c r="C82" s="410"/>
      <c r="D82" s="489">
        <f>VLOOKUP(H80,C158:J166,4,0)</f>
        <v>0</v>
      </c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1"/>
      <c r="Q82" s="415"/>
      <c r="R82" s="416"/>
      <c r="S82" s="26"/>
    </row>
    <row r="83" spans="2:19" ht="10.5" customHeight="1" thickBot="1">
      <c r="B83" s="23"/>
      <c r="C83" s="89"/>
      <c r="D83" s="90"/>
      <c r="E83" s="90"/>
      <c r="F83" s="90"/>
      <c r="G83" s="91"/>
      <c r="H83" s="90"/>
      <c r="I83" s="90"/>
      <c r="J83" s="90"/>
      <c r="K83" s="90"/>
      <c r="L83" s="90"/>
      <c r="M83" s="91"/>
      <c r="N83" s="90"/>
      <c r="O83" s="90"/>
      <c r="P83" s="91"/>
      <c r="Q83" s="91"/>
      <c r="R83" s="92"/>
      <c r="S83" s="34"/>
    </row>
    <row r="84" spans="2:18" ht="15" thickBot="1">
      <c r="B84" s="3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9" ht="14.25">
      <c r="A85" s="23"/>
      <c r="B85" s="439" t="s">
        <v>41</v>
      </c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1"/>
      <c r="S85" s="34"/>
    </row>
    <row r="86" spans="1:19" ht="10.5" customHeight="1">
      <c r="A86" s="23"/>
      <c r="B86" s="101"/>
      <c r="C86" s="38"/>
      <c r="D86" s="38"/>
      <c r="F86" s="38"/>
      <c r="G86" s="38"/>
      <c r="H86" s="38"/>
      <c r="J86" s="38"/>
      <c r="L86" s="38"/>
      <c r="N86" s="38"/>
      <c r="P86" s="38"/>
      <c r="R86" s="84"/>
      <c r="S86" s="34"/>
    </row>
    <row r="87" spans="1:19" ht="10.5" customHeight="1">
      <c r="A87" s="23"/>
      <c r="B87" s="102"/>
      <c r="C87" s="470" t="s">
        <v>42</v>
      </c>
      <c r="D87" s="472"/>
      <c r="E87" s="63"/>
      <c r="F87" s="470" t="s">
        <v>43</v>
      </c>
      <c r="G87" s="471"/>
      <c r="H87" s="472"/>
      <c r="I87" s="63"/>
      <c r="J87" s="65" t="s">
        <v>94</v>
      </c>
      <c r="K87" s="63"/>
      <c r="L87" s="65" t="s">
        <v>44</v>
      </c>
      <c r="M87" s="64"/>
      <c r="N87" s="65" t="s">
        <v>50</v>
      </c>
      <c r="O87" s="63"/>
      <c r="P87" s="65" t="s">
        <v>45</v>
      </c>
      <c r="Q87" s="34"/>
      <c r="R87" s="84"/>
      <c r="S87" s="34"/>
    </row>
    <row r="88" spans="1:20" ht="10.5" customHeight="1">
      <c r="A88" s="23"/>
      <c r="B88" s="101"/>
      <c r="C88" s="39"/>
      <c r="D88" s="39"/>
      <c r="F88" s="39"/>
      <c r="G88" s="39"/>
      <c r="H88" s="39"/>
      <c r="J88" s="39"/>
      <c r="L88" s="39"/>
      <c r="M88" s="15"/>
      <c r="N88" s="15"/>
      <c r="P88" s="39"/>
      <c r="R88" s="84"/>
      <c r="S88" s="34"/>
      <c r="T88" s="109"/>
    </row>
    <row r="89" spans="1:20" s="7" customFormat="1" ht="12">
      <c r="A89" s="19"/>
      <c r="B89" s="103">
        <v>1</v>
      </c>
      <c r="C89" s="448"/>
      <c r="D89" s="448"/>
      <c r="E89" s="25"/>
      <c r="F89" s="449" t="s">
        <v>28</v>
      </c>
      <c r="G89" s="449"/>
      <c r="H89" s="449"/>
      <c r="I89" s="52"/>
      <c r="J89" s="108"/>
      <c r="K89" s="25"/>
      <c r="L89" s="50" t="s">
        <v>28</v>
      </c>
      <c r="M89" s="33"/>
      <c r="N89" s="16">
        <f>VLOOKUP(L89,C175:D177,2,0)</f>
        <v>0</v>
      </c>
      <c r="O89" s="19"/>
      <c r="P89" s="51">
        <v>1</v>
      </c>
      <c r="Q89" s="35"/>
      <c r="R89" s="86"/>
      <c r="S89" s="26"/>
      <c r="T89" s="385">
        <f>N89*P89</f>
        <v>0</v>
      </c>
    </row>
    <row r="90" spans="1:20" ht="10.5" customHeight="1">
      <c r="A90" s="23"/>
      <c r="B90" s="104"/>
      <c r="C90" s="47"/>
      <c r="D90" s="47"/>
      <c r="F90" s="46"/>
      <c r="G90" s="46"/>
      <c r="H90" s="46"/>
      <c r="J90" s="47"/>
      <c r="L90" s="46"/>
      <c r="N90" s="17"/>
      <c r="P90" s="47"/>
      <c r="R90" s="84"/>
      <c r="S90" s="34"/>
      <c r="T90" s="385">
        <f aca="true" t="shared" si="0" ref="T90:T107">N90*P90</f>
        <v>0</v>
      </c>
    </row>
    <row r="91" spans="1:20" ht="10.5" customHeight="1">
      <c r="A91" s="23"/>
      <c r="B91" s="103">
        <v>2</v>
      </c>
      <c r="C91" s="448"/>
      <c r="D91" s="448"/>
      <c r="E91" s="25"/>
      <c r="F91" s="449" t="s">
        <v>28</v>
      </c>
      <c r="G91" s="449"/>
      <c r="H91" s="449"/>
      <c r="I91" s="52"/>
      <c r="J91" s="108"/>
      <c r="K91" s="25"/>
      <c r="L91" s="50" t="s">
        <v>28</v>
      </c>
      <c r="M91" s="33"/>
      <c r="N91" s="16">
        <f>VLOOKUP(L91,C175:D177,2,0)</f>
        <v>0</v>
      </c>
      <c r="O91" s="19"/>
      <c r="P91" s="51">
        <v>1</v>
      </c>
      <c r="Q91" s="34"/>
      <c r="R91" s="84"/>
      <c r="S91" s="34"/>
      <c r="T91" s="385">
        <f t="shared" si="0"/>
        <v>0</v>
      </c>
    </row>
    <row r="92" spans="1:20" ht="10.5" customHeight="1">
      <c r="A92" s="23"/>
      <c r="B92" s="104"/>
      <c r="C92" s="47"/>
      <c r="D92" s="47"/>
      <c r="F92" s="46"/>
      <c r="G92" s="46"/>
      <c r="H92" s="46"/>
      <c r="J92" s="47"/>
      <c r="L92" s="46"/>
      <c r="N92" s="17"/>
      <c r="P92" s="47"/>
      <c r="R92" s="84"/>
      <c r="S92" s="34"/>
      <c r="T92" s="385">
        <f t="shared" si="0"/>
        <v>0</v>
      </c>
    </row>
    <row r="93" spans="1:20" ht="10.5" customHeight="1">
      <c r="A93" s="23"/>
      <c r="B93" s="103">
        <v>3</v>
      </c>
      <c r="C93" s="448"/>
      <c r="D93" s="448"/>
      <c r="E93" s="25"/>
      <c r="F93" s="449" t="s">
        <v>28</v>
      </c>
      <c r="G93" s="449"/>
      <c r="H93" s="449"/>
      <c r="I93" s="52"/>
      <c r="J93" s="108"/>
      <c r="K93" s="25"/>
      <c r="L93" s="50" t="s">
        <v>28</v>
      </c>
      <c r="M93" s="33"/>
      <c r="N93" s="16">
        <f>VLOOKUP(L93,C175:D177,2,0)</f>
        <v>0</v>
      </c>
      <c r="O93" s="19"/>
      <c r="P93" s="51">
        <v>0</v>
      </c>
      <c r="Q93" s="34"/>
      <c r="R93" s="84"/>
      <c r="S93" s="34"/>
      <c r="T93" s="385">
        <f t="shared" si="0"/>
        <v>0</v>
      </c>
    </row>
    <row r="94" spans="1:20" ht="10.5" customHeight="1">
      <c r="A94" s="23"/>
      <c r="B94" s="104"/>
      <c r="C94" s="47"/>
      <c r="D94" s="47"/>
      <c r="F94" s="46"/>
      <c r="G94" s="46"/>
      <c r="H94" s="46"/>
      <c r="J94" s="47"/>
      <c r="K94" s="23"/>
      <c r="L94" s="1"/>
      <c r="M94" s="34"/>
      <c r="N94" s="17"/>
      <c r="P94" s="47"/>
      <c r="R94" s="84"/>
      <c r="S94" s="34"/>
      <c r="T94" s="385">
        <f t="shared" si="0"/>
        <v>0</v>
      </c>
    </row>
    <row r="95" spans="1:20" ht="10.5" customHeight="1">
      <c r="A95" s="23"/>
      <c r="B95" s="103">
        <v>4</v>
      </c>
      <c r="C95" s="448"/>
      <c r="D95" s="448"/>
      <c r="E95" s="25"/>
      <c r="F95" s="449" t="s">
        <v>28</v>
      </c>
      <c r="G95" s="449"/>
      <c r="H95" s="449"/>
      <c r="I95" s="52"/>
      <c r="J95" s="108"/>
      <c r="K95" s="25"/>
      <c r="L95" s="50" t="s">
        <v>28</v>
      </c>
      <c r="M95" s="33"/>
      <c r="N95" s="16">
        <f>VLOOKUP(L95,C175:D177,2,0)</f>
        <v>0</v>
      </c>
      <c r="O95" s="19"/>
      <c r="P95" s="51">
        <v>0</v>
      </c>
      <c r="Q95" s="34"/>
      <c r="R95" s="84"/>
      <c r="S95" s="34"/>
      <c r="T95" s="385">
        <f t="shared" si="0"/>
        <v>0</v>
      </c>
    </row>
    <row r="96" spans="1:20" ht="9.75" customHeight="1">
      <c r="A96" s="23"/>
      <c r="B96" s="104"/>
      <c r="C96" s="47"/>
      <c r="D96" s="47"/>
      <c r="F96" s="46"/>
      <c r="G96" s="46"/>
      <c r="H96" s="46"/>
      <c r="J96" s="47"/>
      <c r="L96" s="46"/>
      <c r="N96" s="17"/>
      <c r="P96" s="47"/>
      <c r="R96" s="84"/>
      <c r="S96" s="34"/>
      <c r="T96" s="385">
        <f t="shared" si="0"/>
        <v>0</v>
      </c>
    </row>
    <row r="97" spans="1:20" ht="11.25" customHeight="1">
      <c r="A97" s="23"/>
      <c r="B97" s="103">
        <v>5</v>
      </c>
      <c r="C97" s="448"/>
      <c r="D97" s="448"/>
      <c r="E97" s="25"/>
      <c r="F97" s="449" t="s">
        <v>28</v>
      </c>
      <c r="G97" s="449"/>
      <c r="H97" s="449"/>
      <c r="I97" s="52"/>
      <c r="J97" s="108"/>
      <c r="K97" s="25"/>
      <c r="L97" s="50" t="s">
        <v>28</v>
      </c>
      <c r="M97" s="33"/>
      <c r="N97" s="16">
        <f>VLOOKUP(L97,C175:D177,2,0)</f>
        <v>0</v>
      </c>
      <c r="O97" s="19"/>
      <c r="P97" s="51">
        <v>0</v>
      </c>
      <c r="Q97" s="34"/>
      <c r="R97" s="84"/>
      <c r="S97" s="34"/>
      <c r="T97" s="385">
        <f t="shared" si="0"/>
        <v>0</v>
      </c>
    </row>
    <row r="98" spans="1:20" ht="9.75" customHeight="1">
      <c r="A98" s="23"/>
      <c r="B98" s="104"/>
      <c r="C98" s="47"/>
      <c r="D98" s="47"/>
      <c r="F98" s="46"/>
      <c r="G98" s="46"/>
      <c r="H98" s="46"/>
      <c r="J98" s="47"/>
      <c r="L98" s="46"/>
      <c r="N98" s="17"/>
      <c r="P98" s="47"/>
      <c r="R98" s="84"/>
      <c r="S98" s="34"/>
      <c r="T98" s="385">
        <f t="shared" si="0"/>
        <v>0</v>
      </c>
    </row>
    <row r="99" spans="1:20" ht="11.25" customHeight="1">
      <c r="A99" s="23"/>
      <c r="B99" s="103">
        <v>6</v>
      </c>
      <c r="C99" s="448"/>
      <c r="D99" s="448"/>
      <c r="E99" s="25"/>
      <c r="F99" s="449" t="s">
        <v>28</v>
      </c>
      <c r="G99" s="449"/>
      <c r="H99" s="449"/>
      <c r="I99" s="52"/>
      <c r="J99" s="108"/>
      <c r="K99" s="25"/>
      <c r="L99" s="50" t="s">
        <v>28</v>
      </c>
      <c r="M99" s="33"/>
      <c r="N99" s="16">
        <f>VLOOKUP(L99,C175:D177,2,0)</f>
        <v>0</v>
      </c>
      <c r="O99" s="19"/>
      <c r="P99" s="51">
        <v>0</v>
      </c>
      <c r="Q99" s="34"/>
      <c r="R99" s="84"/>
      <c r="S99" s="34"/>
      <c r="T99" s="385">
        <f t="shared" si="0"/>
        <v>0</v>
      </c>
    </row>
    <row r="100" spans="1:20" ht="9.75" customHeight="1">
      <c r="A100" s="23"/>
      <c r="B100" s="104"/>
      <c r="C100" s="47"/>
      <c r="D100" s="47"/>
      <c r="F100" s="46"/>
      <c r="G100" s="46"/>
      <c r="H100" s="46"/>
      <c r="J100" s="47"/>
      <c r="L100" s="46"/>
      <c r="N100" s="17"/>
      <c r="P100" s="47"/>
      <c r="R100" s="84"/>
      <c r="S100" s="34"/>
      <c r="T100" s="385">
        <f t="shared" si="0"/>
        <v>0</v>
      </c>
    </row>
    <row r="101" spans="1:20" ht="11.25" customHeight="1">
      <c r="A101" s="23"/>
      <c r="B101" s="103">
        <v>7</v>
      </c>
      <c r="C101" s="448"/>
      <c r="D101" s="448"/>
      <c r="E101" s="25"/>
      <c r="F101" s="449" t="s">
        <v>28</v>
      </c>
      <c r="G101" s="449"/>
      <c r="H101" s="449"/>
      <c r="I101" s="52"/>
      <c r="J101" s="108"/>
      <c r="K101" s="25"/>
      <c r="L101" s="50" t="s">
        <v>28</v>
      </c>
      <c r="M101" s="33"/>
      <c r="N101" s="16">
        <f>VLOOKUP(L101,C175:D177,2,0)</f>
        <v>0</v>
      </c>
      <c r="O101" s="19"/>
      <c r="P101" s="51">
        <v>0</v>
      </c>
      <c r="Q101" s="34"/>
      <c r="R101" s="84"/>
      <c r="S101" s="34"/>
      <c r="T101" s="385">
        <f t="shared" si="0"/>
        <v>0</v>
      </c>
    </row>
    <row r="102" spans="1:20" ht="9.75" customHeight="1">
      <c r="A102" s="23"/>
      <c r="B102" s="104"/>
      <c r="C102" s="47"/>
      <c r="D102" s="47"/>
      <c r="F102" s="46"/>
      <c r="G102" s="46"/>
      <c r="H102" s="46"/>
      <c r="J102" s="47"/>
      <c r="L102" s="46"/>
      <c r="N102" s="17"/>
      <c r="P102" s="47"/>
      <c r="R102" s="84"/>
      <c r="S102" s="34"/>
      <c r="T102" s="385">
        <f t="shared" si="0"/>
        <v>0</v>
      </c>
    </row>
    <row r="103" spans="1:20" ht="11.25" customHeight="1">
      <c r="A103" s="23"/>
      <c r="B103" s="103">
        <v>8</v>
      </c>
      <c r="C103" s="448"/>
      <c r="D103" s="448"/>
      <c r="E103" s="25"/>
      <c r="F103" s="449" t="s">
        <v>28</v>
      </c>
      <c r="G103" s="449"/>
      <c r="H103" s="449"/>
      <c r="I103" s="52"/>
      <c r="J103" s="108"/>
      <c r="K103" s="25"/>
      <c r="L103" s="50" t="s">
        <v>28</v>
      </c>
      <c r="M103" s="33"/>
      <c r="N103" s="16">
        <f>VLOOKUP(L103,C175:D177,2,0)</f>
        <v>0</v>
      </c>
      <c r="O103" s="19"/>
      <c r="P103" s="51">
        <v>0</v>
      </c>
      <c r="Q103" s="34"/>
      <c r="R103" s="84"/>
      <c r="S103" s="34"/>
      <c r="T103" s="385">
        <f t="shared" si="0"/>
        <v>0</v>
      </c>
    </row>
    <row r="104" spans="1:20" ht="9.75" customHeight="1">
      <c r="A104" s="23"/>
      <c r="B104" s="104"/>
      <c r="C104" s="47"/>
      <c r="D104" s="47"/>
      <c r="F104" s="46"/>
      <c r="G104" s="46"/>
      <c r="H104" s="46"/>
      <c r="J104" s="47"/>
      <c r="L104" s="46"/>
      <c r="N104" s="17"/>
      <c r="P104" s="47"/>
      <c r="R104" s="84"/>
      <c r="S104" s="34"/>
      <c r="T104" s="385">
        <f t="shared" si="0"/>
        <v>0</v>
      </c>
    </row>
    <row r="105" spans="1:20" ht="11.25" customHeight="1">
      <c r="A105" s="23"/>
      <c r="B105" s="103">
        <v>9</v>
      </c>
      <c r="C105" s="448"/>
      <c r="D105" s="448"/>
      <c r="E105" s="25"/>
      <c r="F105" s="449" t="s">
        <v>28</v>
      </c>
      <c r="G105" s="449"/>
      <c r="H105" s="449"/>
      <c r="I105" s="52"/>
      <c r="J105" s="108"/>
      <c r="K105" s="25"/>
      <c r="L105" s="50" t="s">
        <v>28</v>
      </c>
      <c r="M105" s="33"/>
      <c r="N105" s="16">
        <f>VLOOKUP(L105,C175:D177,2,0)</f>
        <v>0</v>
      </c>
      <c r="O105" s="19"/>
      <c r="P105" s="51">
        <v>0</v>
      </c>
      <c r="Q105" s="34"/>
      <c r="R105" s="84"/>
      <c r="S105" s="34"/>
      <c r="T105" s="385">
        <f t="shared" si="0"/>
        <v>0</v>
      </c>
    </row>
    <row r="106" spans="1:20" ht="9.75" customHeight="1">
      <c r="A106" s="23"/>
      <c r="B106" s="104"/>
      <c r="C106" s="47"/>
      <c r="D106" s="47"/>
      <c r="F106" s="46"/>
      <c r="G106" s="46"/>
      <c r="H106" s="46"/>
      <c r="J106" s="47"/>
      <c r="L106" s="46"/>
      <c r="N106" s="17"/>
      <c r="P106" s="47"/>
      <c r="R106" s="84"/>
      <c r="S106" s="34"/>
      <c r="T106" s="385">
        <f t="shared" si="0"/>
        <v>0</v>
      </c>
    </row>
    <row r="107" spans="1:20" ht="11.25" customHeight="1">
      <c r="A107" s="23"/>
      <c r="B107" s="103">
        <v>10</v>
      </c>
      <c r="C107" s="448"/>
      <c r="D107" s="448"/>
      <c r="E107" s="25"/>
      <c r="F107" s="449" t="s">
        <v>28</v>
      </c>
      <c r="G107" s="449"/>
      <c r="H107" s="449"/>
      <c r="I107" s="52"/>
      <c r="J107" s="49"/>
      <c r="K107" s="25"/>
      <c r="L107" s="50" t="s">
        <v>28</v>
      </c>
      <c r="M107" s="33"/>
      <c r="N107" s="16">
        <f>VLOOKUP(L107,C175:D177,2,0)</f>
        <v>0</v>
      </c>
      <c r="O107" s="19"/>
      <c r="P107" s="51">
        <v>0</v>
      </c>
      <c r="Q107" s="34"/>
      <c r="R107" s="84"/>
      <c r="S107" s="34"/>
      <c r="T107" s="385">
        <f t="shared" si="0"/>
        <v>0</v>
      </c>
    </row>
    <row r="108" spans="1:20" ht="13.5" customHeight="1">
      <c r="A108" s="23"/>
      <c r="B108" s="105"/>
      <c r="C108" s="397"/>
      <c r="D108" s="397"/>
      <c r="E108" s="398"/>
      <c r="F108" s="397"/>
      <c r="G108" s="397"/>
      <c r="H108" s="397"/>
      <c r="I108" s="398"/>
      <c r="J108" s="397"/>
      <c r="K108" s="398"/>
      <c r="L108" s="397"/>
      <c r="M108" s="398"/>
      <c r="N108" s="382">
        <f>SUM(N89:N107)</f>
        <v>0</v>
      </c>
      <c r="O108" s="382"/>
      <c r="P108" s="382">
        <f>SUM(P89:P107)</f>
        <v>2</v>
      </c>
      <c r="Q108" s="399"/>
      <c r="R108" s="399"/>
      <c r="S108" s="399"/>
      <c r="T108" s="399">
        <f>SUM(T89:T107)</f>
        <v>0</v>
      </c>
    </row>
    <row r="109" spans="1:20" ht="31.5" customHeight="1">
      <c r="A109" s="23"/>
      <c r="B109" s="101"/>
      <c r="C109" s="482" t="s">
        <v>93</v>
      </c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R109" s="84"/>
      <c r="S109" s="34"/>
      <c r="T109" s="18"/>
    </row>
    <row r="110" spans="1:19" ht="10.5" customHeight="1" thickBot="1">
      <c r="A110" s="23"/>
      <c r="B110" s="106"/>
      <c r="C110" s="91"/>
      <c r="D110" s="107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2"/>
      <c r="S110" s="34"/>
    </row>
    <row r="111" spans="1:19" ht="10.5" customHeight="1" thickBot="1">
      <c r="A111" s="23"/>
      <c r="B111" s="122"/>
      <c r="C111" s="46"/>
      <c r="D111" s="9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123"/>
      <c r="S111" s="34"/>
    </row>
    <row r="112" spans="1:19" ht="14.25">
      <c r="A112" s="23"/>
      <c r="B112" s="439" t="s">
        <v>156</v>
      </c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1"/>
      <c r="S112" s="34"/>
    </row>
    <row r="113" spans="1:19" ht="10.5" customHeight="1">
      <c r="A113" s="23"/>
      <c r="B113" s="101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  <c r="P113" s="38"/>
      <c r="R113" s="84"/>
      <c r="S113" s="34"/>
    </row>
    <row r="114" spans="1:19" ht="10.5" customHeight="1">
      <c r="A114" s="23"/>
      <c r="B114" s="102"/>
      <c r="C114" s="380" t="s">
        <v>170</v>
      </c>
      <c r="D114" s="379"/>
      <c r="E114" s="63"/>
      <c r="F114" s="337"/>
      <c r="G114" s="337"/>
      <c r="H114" s="337"/>
      <c r="I114" s="466" t="s">
        <v>164</v>
      </c>
      <c r="J114" s="467"/>
      <c r="K114" s="468"/>
      <c r="L114" s="337"/>
      <c r="M114" s="337"/>
      <c r="N114" s="337"/>
      <c r="O114" s="63"/>
      <c r="P114" s="65"/>
      <c r="Q114" s="34"/>
      <c r="R114" s="84"/>
      <c r="S114" s="34"/>
    </row>
    <row r="115" spans="1:19" ht="10.5" customHeight="1">
      <c r="A115" s="23"/>
      <c r="B115" s="102"/>
      <c r="C115" s="163">
        <f ca="1">TODAY()</f>
        <v>45104</v>
      </c>
      <c r="D115" s="380"/>
      <c r="E115" s="63"/>
      <c r="O115" s="34"/>
      <c r="P115" s="318"/>
      <c r="R115" s="84"/>
      <c r="S115" s="34"/>
    </row>
    <row r="116" spans="1:19" s="7" customFormat="1" ht="12">
      <c r="A116" s="19"/>
      <c r="B116" s="103"/>
      <c r="C116" s="380"/>
      <c r="D116" s="380"/>
      <c r="E116" s="338"/>
      <c r="F116" s="339"/>
      <c r="G116" s="339"/>
      <c r="H116" s="339"/>
      <c r="I116" s="339"/>
      <c r="J116" s="448" t="s">
        <v>169</v>
      </c>
      <c r="K116" s="448"/>
      <c r="L116" s="339"/>
      <c r="M116" s="337"/>
      <c r="N116" s="337"/>
      <c r="O116" s="25"/>
      <c r="P116" s="396">
        <v>0</v>
      </c>
      <c r="Q116" s="35"/>
      <c r="R116" s="86"/>
      <c r="S116" s="26"/>
    </row>
    <row r="117" spans="1:19" s="7" customFormat="1" ht="14.25">
      <c r="A117" s="19"/>
      <c r="B117" s="103"/>
      <c r="C117" s="341"/>
      <c r="D117" s="341"/>
      <c r="E117" s="3"/>
      <c r="F117" s="3"/>
      <c r="G117" s="3"/>
      <c r="H117" s="3"/>
      <c r="I117" s="3"/>
      <c r="J117" s="340"/>
      <c r="K117" s="3"/>
      <c r="L117" s="3"/>
      <c r="M117" s="42"/>
      <c r="N117" s="326"/>
      <c r="O117" s="38"/>
      <c r="P117" s="395"/>
      <c r="Q117" s="329"/>
      <c r="R117" s="86"/>
      <c r="S117" s="26"/>
    </row>
    <row r="118" spans="1:19" s="7" customFormat="1" ht="14.25">
      <c r="A118" s="19"/>
      <c r="B118" s="103"/>
      <c r="C118" s="345" t="s">
        <v>165</v>
      </c>
      <c r="D118" s="47"/>
      <c r="E118" s="42"/>
      <c r="F118" s="46"/>
      <c r="G118" s="46"/>
      <c r="H118" s="46"/>
      <c r="I118" s="42"/>
      <c r="J118" s="47"/>
      <c r="K118" s="42"/>
      <c r="L118" s="46"/>
      <c r="M118" s="23"/>
      <c r="N118" s="17"/>
      <c r="O118" s="3"/>
      <c r="P118" s="334"/>
      <c r="Q118" s="331"/>
      <c r="R118" s="327"/>
      <c r="S118" s="26"/>
    </row>
    <row r="119" spans="1:19" s="15" customFormat="1" ht="11.25">
      <c r="A119" s="324"/>
      <c r="B119" s="103"/>
      <c r="C119" s="343"/>
      <c r="D119" s="320" t="s">
        <v>169</v>
      </c>
      <c r="E119" s="64"/>
      <c r="F119" s="445" t="s">
        <v>169</v>
      </c>
      <c r="G119" s="446"/>
      <c r="H119" s="447"/>
      <c r="I119" s="64"/>
      <c r="J119" s="320" t="s">
        <v>169</v>
      </c>
      <c r="K119" s="64"/>
      <c r="L119" s="320" t="s">
        <v>169</v>
      </c>
      <c r="M119" s="64"/>
      <c r="N119" s="335"/>
      <c r="P119" s="336"/>
      <c r="Q119" s="332"/>
      <c r="R119" s="328"/>
      <c r="S119" s="321"/>
    </row>
    <row r="120" spans="1:19" s="15" customFormat="1" ht="11.25">
      <c r="A120" s="324"/>
      <c r="B120" s="103"/>
      <c r="C120" s="344"/>
      <c r="D120" s="322"/>
      <c r="F120" s="442"/>
      <c r="G120" s="443"/>
      <c r="H120" s="444"/>
      <c r="J120" s="322"/>
      <c r="L120" s="323"/>
      <c r="M120" s="324"/>
      <c r="N120" s="335"/>
      <c r="P120" s="336"/>
      <c r="Q120" s="332"/>
      <c r="R120" s="328"/>
      <c r="S120" s="321"/>
    </row>
    <row r="121" spans="1:19" s="15" customFormat="1" ht="11.25">
      <c r="A121" s="324"/>
      <c r="B121" s="103"/>
      <c r="C121" s="344"/>
      <c r="D121" s="320" t="s">
        <v>169</v>
      </c>
      <c r="E121" s="64"/>
      <c r="F121" s="445" t="s">
        <v>169</v>
      </c>
      <c r="G121" s="446"/>
      <c r="H121" s="447"/>
      <c r="I121" s="64"/>
      <c r="J121" s="320" t="s">
        <v>169</v>
      </c>
      <c r="K121" s="64"/>
      <c r="L121" s="320" t="s">
        <v>169</v>
      </c>
      <c r="M121" s="324"/>
      <c r="N121" s="335"/>
      <c r="P121" s="336"/>
      <c r="Q121" s="332"/>
      <c r="R121" s="328"/>
      <c r="S121" s="321"/>
    </row>
    <row r="122" spans="1:19" s="15" customFormat="1" ht="11.25">
      <c r="A122" s="324"/>
      <c r="B122" s="103"/>
      <c r="C122" s="344"/>
      <c r="D122" s="322"/>
      <c r="F122" s="323"/>
      <c r="G122" s="323"/>
      <c r="H122" s="323"/>
      <c r="J122" s="322"/>
      <c r="L122" s="323"/>
      <c r="M122" s="324"/>
      <c r="N122" s="335"/>
      <c r="P122" s="336"/>
      <c r="Q122" s="333"/>
      <c r="R122" s="328"/>
      <c r="S122" s="321"/>
    </row>
    <row r="123" spans="1:19" s="15" customFormat="1" ht="11.25">
      <c r="A123" s="324"/>
      <c r="B123" s="103"/>
      <c r="C123" s="344"/>
      <c r="D123" s="320" t="s">
        <v>169</v>
      </c>
      <c r="E123" s="64"/>
      <c r="F123" s="445" t="s">
        <v>169</v>
      </c>
      <c r="G123" s="446"/>
      <c r="H123" s="447"/>
      <c r="I123" s="64"/>
      <c r="J123" s="320" t="s">
        <v>169</v>
      </c>
      <c r="K123" s="64"/>
      <c r="L123" s="320" t="s">
        <v>169</v>
      </c>
      <c r="M123" s="324"/>
      <c r="N123" s="335"/>
      <c r="P123" s="336"/>
      <c r="Q123" s="330"/>
      <c r="R123" s="325"/>
      <c r="S123" s="321"/>
    </row>
    <row r="124" spans="1:19" ht="10.5" customHeight="1">
      <c r="A124" s="23"/>
      <c r="B124" s="104"/>
      <c r="C124" s="47"/>
      <c r="D124" s="47"/>
      <c r="E124" s="38"/>
      <c r="F124" s="46"/>
      <c r="G124" s="46"/>
      <c r="H124" s="46"/>
      <c r="I124" s="38"/>
      <c r="J124" s="47"/>
      <c r="K124" s="38"/>
      <c r="L124" s="46"/>
      <c r="M124" s="23"/>
      <c r="N124" s="17"/>
      <c r="P124" s="334"/>
      <c r="Q124" s="34"/>
      <c r="R124" s="84"/>
      <c r="S124" s="34"/>
    </row>
    <row r="125" spans="1:19" ht="10.5" customHeight="1">
      <c r="A125" s="23"/>
      <c r="B125" s="105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23"/>
      <c r="Q125" s="34"/>
      <c r="R125" s="84"/>
      <c r="S125" s="34"/>
    </row>
    <row r="126" spans="1:19" ht="10.5" customHeight="1" thickBot="1">
      <c r="A126" s="23"/>
      <c r="B126" s="106"/>
      <c r="C126" s="91"/>
      <c r="D126" s="107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2"/>
      <c r="S126" s="34"/>
    </row>
    <row r="127" spans="2:18" s="109" customFormat="1" ht="14.25"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</row>
    <row r="128" spans="1:19" s="109" customFormat="1" ht="10.5" customHeight="1" hidden="1">
      <c r="A128" s="347"/>
      <c r="B128" s="348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50"/>
      <c r="S128" s="351"/>
    </row>
    <row r="129" spans="1:19" s="109" customFormat="1" ht="14.25" hidden="1">
      <c r="A129" s="347"/>
      <c r="B129" s="352"/>
      <c r="E129" s="353">
        <v>1</v>
      </c>
      <c r="F129" s="354"/>
      <c r="G129" s="354"/>
      <c r="H129" s="354"/>
      <c r="I129" s="354"/>
      <c r="J129" s="354"/>
      <c r="K129" s="354"/>
      <c r="L129" s="355" t="s">
        <v>83</v>
      </c>
      <c r="M129" s="354"/>
      <c r="N129" s="354"/>
      <c r="O129" s="356"/>
      <c r="P129" s="357">
        <f aca="true" t="array" ref="P129">SUM(IF(ISTEXT(firmy1),1))</f>
        <v>0</v>
      </c>
      <c r="R129" s="358"/>
      <c r="S129" s="351"/>
    </row>
    <row r="130" spans="1:19" s="109" customFormat="1" ht="14.25" hidden="1">
      <c r="A130" s="347"/>
      <c r="B130" s="352"/>
      <c r="E130" s="353">
        <v>2</v>
      </c>
      <c r="F130" s="354"/>
      <c r="G130" s="354"/>
      <c r="H130" s="354"/>
      <c r="I130" s="354"/>
      <c r="J130" s="354"/>
      <c r="K130" s="354"/>
      <c r="L130" s="355" t="s">
        <v>84</v>
      </c>
      <c r="M130" s="354"/>
      <c r="N130" s="354"/>
      <c r="O130" s="356"/>
      <c r="P130" s="357">
        <f>COUNTA(J89:J107)</f>
        <v>0</v>
      </c>
      <c r="R130" s="358"/>
      <c r="S130" s="351"/>
    </row>
    <row r="131" spans="1:19" s="109" customFormat="1" ht="14.25" hidden="1">
      <c r="A131" s="347"/>
      <c r="B131" s="352"/>
      <c r="E131" s="353">
        <v>3</v>
      </c>
      <c r="F131" s="354"/>
      <c r="G131" s="354"/>
      <c r="H131" s="354"/>
      <c r="I131" s="354"/>
      <c r="J131" s="354"/>
      <c r="K131" s="354"/>
      <c r="L131" s="355" t="s">
        <v>85</v>
      </c>
      <c r="M131" s="354"/>
      <c r="N131" s="354"/>
      <c r="O131" s="461" t="b">
        <f>P129=P130</f>
        <v>1</v>
      </c>
      <c r="P131" s="462"/>
      <c r="R131" s="358"/>
      <c r="S131" s="351"/>
    </row>
    <row r="132" spans="1:19" s="109" customFormat="1" ht="10.5" customHeight="1" hidden="1">
      <c r="A132" s="347"/>
      <c r="B132" s="352"/>
      <c r="E132" s="353"/>
      <c r="F132" s="354"/>
      <c r="G132" s="354"/>
      <c r="H132" s="354"/>
      <c r="I132" s="354"/>
      <c r="J132" s="354"/>
      <c r="K132" s="354"/>
      <c r="L132" s="355"/>
      <c r="M132" s="354"/>
      <c r="N132" s="354"/>
      <c r="O132" s="359"/>
      <c r="P132" s="359"/>
      <c r="R132" s="358"/>
      <c r="S132" s="351"/>
    </row>
    <row r="133" spans="1:19" s="109" customFormat="1" ht="14.25" hidden="1">
      <c r="A133" s="347"/>
      <c r="B133" s="352"/>
      <c r="E133" s="353">
        <v>4</v>
      </c>
      <c r="F133" s="354"/>
      <c r="G133" s="354"/>
      <c r="H133" s="354"/>
      <c r="I133" s="354"/>
      <c r="J133" s="354"/>
      <c r="K133" s="354"/>
      <c r="L133" s="355" t="s">
        <v>86</v>
      </c>
      <c r="M133" s="354"/>
      <c r="N133" s="354"/>
      <c r="O133" s="359"/>
      <c r="P133" s="360">
        <f>SUM(P89:P108)</f>
        <v>4</v>
      </c>
      <c r="R133" s="358"/>
      <c r="S133" s="351"/>
    </row>
    <row r="134" spans="1:19" s="109" customFormat="1" ht="10.5" customHeight="1" hidden="1">
      <c r="A134" s="347"/>
      <c r="B134" s="352"/>
      <c r="E134" s="353"/>
      <c r="F134" s="354"/>
      <c r="G134" s="354"/>
      <c r="H134" s="354"/>
      <c r="I134" s="354"/>
      <c r="J134" s="354"/>
      <c r="K134" s="354"/>
      <c r="L134" s="355"/>
      <c r="M134" s="354"/>
      <c r="N134" s="354"/>
      <c r="O134" s="359"/>
      <c r="P134" s="359"/>
      <c r="R134" s="358"/>
      <c r="S134" s="351"/>
    </row>
    <row r="135" spans="1:19" s="109" customFormat="1" ht="14.25" hidden="1">
      <c r="A135" s="347"/>
      <c r="B135" s="352"/>
      <c r="E135" s="353">
        <v>5</v>
      </c>
      <c r="F135" s="354"/>
      <c r="G135" s="354"/>
      <c r="H135" s="354"/>
      <c r="I135" s="354"/>
      <c r="J135" s="354"/>
      <c r="K135" s="354"/>
      <c r="L135" s="355" t="s">
        <v>87</v>
      </c>
      <c r="M135" s="354"/>
      <c r="N135" s="354"/>
      <c r="O135" s="359"/>
      <c r="P135" s="361">
        <f>(D172*C169)+D172</f>
        <v>0</v>
      </c>
      <c r="R135" s="358"/>
      <c r="S135" s="351"/>
    </row>
    <row r="136" spans="1:19" s="109" customFormat="1" ht="10.5" customHeight="1" hidden="1">
      <c r="A136" s="347"/>
      <c r="B136" s="352"/>
      <c r="E136" s="353"/>
      <c r="F136" s="354"/>
      <c r="G136" s="354"/>
      <c r="H136" s="354"/>
      <c r="I136" s="354"/>
      <c r="J136" s="354"/>
      <c r="K136" s="354"/>
      <c r="L136" s="355"/>
      <c r="M136" s="354"/>
      <c r="N136" s="354"/>
      <c r="O136" s="359"/>
      <c r="P136" s="359"/>
      <c r="R136" s="358"/>
      <c r="S136" s="351"/>
    </row>
    <row r="137" spans="1:19" s="109" customFormat="1" ht="14.25" hidden="1">
      <c r="A137" s="347"/>
      <c r="B137" s="352"/>
      <c r="E137" s="353">
        <v>6</v>
      </c>
      <c r="F137" s="354"/>
      <c r="G137" s="354"/>
      <c r="H137" s="354"/>
      <c r="I137" s="354"/>
      <c r="J137" s="355" t="s">
        <v>89</v>
      </c>
      <c r="K137" s="354"/>
      <c r="L137" s="355"/>
      <c r="M137" s="354"/>
      <c r="N137" s="354"/>
      <c r="O137" s="359"/>
      <c r="P137" s="362" t="str">
        <f>H80</f>
        <v>wybierz</v>
      </c>
      <c r="R137" s="358"/>
      <c r="S137" s="351"/>
    </row>
    <row r="138" spans="1:19" s="109" customFormat="1" ht="14.25" hidden="1">
      <c r="A138" s="347"/>
      <c r="B138" s="352"/>
      <c r="E138" s="353">
        <v>7</v>
      </c>
      <c r="F138" s="354"/>
      <c r="G138" s="354"/>
      <c r="H138" s="354"/>
      <c r="I138" s="354"/>
      <c r="J138" s="355"/>
      <c r="K138" s="354"/>
      <c r="L138" s="355" t="s">
        <v>90</v>
      </c>
      <c r="M138" s="354"/>
      <c r="N138" s="354"/>
      <c r="O138" s="359"/>
      <c r="P138" s="362">
        <f>SUM(P139:P143)</f>
        <v>0</v>
      </c>
      <c r="R138" s="358"/>
      <c r="S138" s="351"/>
    </row>
    <row r="139" spans="1:20" s="109" customFormat="1" ht="14.25" customHeight="1" hidden="1">
      <c r="A139" s="347"/>
      <c r="B139" s="352"/>
      <c r="E139" s="353"/>
      <c r="F139" s="354"/>
      <c r="G139" s="354"/>
      <c r="H139" s="354"/>
      <c r="I139" s="354"/>
      <c r="J139" s="354"/>
      <c r="K139" s="354"/>
      <c r="L139" s="363" t="s">
        <v>33</v>
      </c>
      <c r="M139" s="364"/>
      <c r="N139" s="364"/>
      <c r="O139" s="365"/>
      <c r="P139" s="366" t="b">
        <f>IF(N80=D159,N80*1)</f>
        <v>0</v>
      </c>
      <c r="R139" s="358"/>
      <c r="S139" s="351"/>
      <c r="T139" s="367"/>
    </row>
    <row r="140" spans="1:19" s="109" customFormat="1" ht="14.25" customHeight="1" hidden="1">
      <c r="A140" s="347"/>
      <c r="B140" s="352"/>
      <c r="E140" s="353"/>
      <c r="F140" s="354"/>
      <c r="G140" s="354"/>
      <c r="H140" s="354"/>
      <c r="I140" s="354"/>
      <c r="J140" s="354"/>
      <c r="K140" s="354"/>
      <c r="L140" s="363" t="s">
        <v>34</v>
      </c>
      <c r="M140" s="364"/>
      <c r="N140" s="364"/>
      <c r="O140" s="365"/>
      <c r="P140" s="366" t="b">
        <f>IF(N80=D161,N80*1)</f>
        <v>0</v>
      </c>
      <c r="R140" s="358"/>
      <c r="S140" s="351"/>
    </row>
    <row r="141" spans="1:19" s="109" customFormat="1" ht="14.25" hidden="1">
      <c r="A141" s="347"/>
      <c r="B141" s="352"/>
      <c r="E141" s="353"/>
      <c r="F141" s="354"/>
      <c r="G141" s="354"/>
      <c r="H141" s="354"/>
      <c r="I141" s="354"/>
      <c r="J141" s="354"/>
      <c r="K141" s="354"/>
      <c r="L141" s="363" t="s">
        <v>35</v>
      </c>
      <c r="M141" s="364"/>
      <c r="N141" s="364"/>
      <c r="O141" s="365"/>
      <c r="P141" s="366" t="b">
        <f>IF(N80=D163,N80*P133)</f>
        <v>0</v>
      </c>
      <c r="R141" s="358"/>
      <c r="S141" s="351"/>
    </row>
    <row r="142" spans="1:19" s="109" customFormat="1" ht="14.25" hidden="1">
      <c r="A142" s="347"/>
      <c r="B142" s="352"/>
      <c r="E142" s="353"/>
      <c r="F142" s="354"/>
      <c r="G142" s="354"/>
      <c r="H142" s="354"/>
      <c r="I142" s="354"/>
      <c r="J142" s="354"/>
      <c r="K142" s="354"/>
      <c r="L142" s="363" t="s">
        <v>88</v>
      </c>
      <c r="M142" s="364"/>
      <c r="N142" s="364"/>
      <c r="O142" s="365"/>
      <c r="P142" s="366" t="b">
        <f>IF(N80=D165,N80*P133)</f>
        <v>0</v>
      </c>
      <c r="R142" s="358"/>
      <c r="S142" s="351"/>
    </row>
    <row r="143" spans="1:19" s="109" customFormat="1" ht="14.25" hidden="1">
      <c r="A143" s="347"/>
      <c r="B143" s="352"/>
      <c r="E143" s="353"/>
      <c r="F143" s="354"/>
      <c r="G143" s="354"/>
      <c r="H143" s="354"/>
      <c r="I143" s="354"/>
      <c r="J143" s="354"/>
      <c r="K143" s="354"/>
      <c r="L143" s="363" t="s">
        <v>36</v>
      </c>
      <c r="M143" s="364"/>
      <c r="N143" s="364"/>
      <c r="O143" s="365"/>
      <c r="P143" s="366" t="b">
        <f>IF(N80=D166,N80*P133)</f>
        <v>0</v>
      </c>
      <c r="R143" s="358"/>
      <c r="S143" s="351"/>
    </row>
    <row r="144" spans="1:19" s="109" customFormat="1" ht="10.5" customHeight="1" hidden="1">
      <c r="A144" s="347"/>
      <c r="B144" s="352"/>
      <c r="E144" s="353"/>
      <c r="F144" s="354"/>
      <c r="G144" s="354"/>
      <c r="H144" s="354"/>
      <c r="I144" s="354"/>
      <c r="J144" s="354"/>
      <c r="K144" s="354"/>
      <c r="L144" s="355"/>
      <c r="M144" s="354"/>
      <c r="N144" s="354"/>
      <c r="O144" s="359"/>
      <c r="P144" s="362"/>
      <c r="R144" s="358"/>
      <c r="S144" s="351"/>
    </row>
    <row r="145" spans="1:19" s="109" customFormat="1" ht="14.25" hidden="1">
      <c r="A145" s="347"/>
      <c r="B145" s="352"/>
      <c r="E145" s="353">
        <v>8</v>
      </c>
      <c r="F145" s="354"/>
      <c r="G145" s="354"/>
      <c r="H145" s="354"/>
      <c r="I145" s="354"/>
      <c r="J145" s="354"/>
      <c r="K145" s="354"/>
      <c r="L145" s="355" t="s">
        <v>91</v>
      </c>
      <c r="M145" s="354"/>
      <c r="N145" s="354"/>
      <c r="O145" s="359"/>
      <c r="P145" s="362">
        <f>(P130*C171)*C169+(P130*C171)</f>
        <v>0</v>
      </c>
      <c r="R145" s="358"/>
      <c r="S145" s="351"/>
    </row>
    <row r="146" spans="1:19" s="109" customFormat="1" ht="10.5" customHeight="1" hidden="1">
      <c r="A146" s="347"/>
      <c r="B146" s="352"/>
      <c r="E146" s="353"/>
      <c r="F146" s="354"/>
      <c r="G146" s="354"/>
      <c r="H146" s="354"/>
      <c r="I146" s="354"/>
      <c r="J146" s="354"/>
      <c r="K146" s="354"/>
      <c r="L146" s="355"/>
      <c r="M146" s="354"/>
      <c r="N146" s="354"/>
      <c r="O146" s="359"/>
      <c r="P146" s="362"/>
      <c r="R146" s="358"/>
      <c r="S146" s="351"/>
    </row>
    <row r="147" spans="1:19" s="109" customFormat="1" ht="14.25" customHeight="1" hidden="1">
      <c r="A147" s="347"/>
      <c r="B147" s="352"/>
      <c r="E147" s="353">
        <v>9</v>
      </c>
      <c r="F147" s="354"/>
      <c r="G147" s="354"/>
      <c r="H147" s="354"/>
      <c r="I147" s="354"/>
      <c r="J147" s="354"/>
      <c r="K147" s="354"/>
      <c r="L147" s="355" t="s">
        <v>92</v>
      </c>
      <c r="M147" s="354"/>
      <c r="N147" s="354"/>
      <c r="O147" s="480">
        <f>P145+P138+P135</f>
        <v>0</v>
      </c>
      <c r="P147" s="481"/>
      <c r="R147" s="358"/>
      <c r="S147" s="351"/>
    </row>
    <row r="148" spans="1:19" s="109" customFormat="1" ht="10.5" customHeight="1" hidden="1" thickBot="1">
      <c r="A148" s="347"/>
      <c r="B148" s="368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70"/>
      <c r="S148" s="351"/>
    </row>
    <row r="149" spans="1:19" s="109" customFormat="1" ht="10.5" customHeight="1" hidden="1">
      <c r="A149" s="347"/>
      <c r="B149" s="371"/>
      <c r="C149" s="346"/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72"/>
      <c r="S149" s="351"/>
    </row>
    <row r="150" spans="1:19" s="109" customFormat="1" ht="15" customHeight="1">
      <c r="A150" s="347"/>
      <c r="C150" s="460" t="s">
        <v>161</v>
      </c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351" t="s">
        <v>82</v>
      </c>
    </row>
    <row r="151" spans="1:19" s="109" customFormat="1" ht="15" customHeight="1">
      <c r="A151" s="347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51"/>
    </row>
    <row r="152" spans="1:19" s="109" customFormat="1" ht="15" customHeight="1">
      <c r="A152" s="347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51"/>
    </row>
    <row r="153" spans="1:19" s="109" customFormat="1" ht="10.5" customHeight="1">
      <c r="A153" s="383"/>
      <c r="B153" s="367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S153" s="351"/>
    </row>
    <row r="154" spans="2:20" s="109" customFormat="1" ht="14.25">
      <c r="B154" s="373"/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T154" s="109" t="s">
        <v>82</v>
      </c>
    </row>
    <row r="155" spans="1:18" s="398" customFormat="1" ht="14.25">
      <c r="A155" s="431"/>
      <c r="B155" s="431"/>
      <c r="C155" s="431"/>
      <c r="D155" s="431"/>
      <c r="E155" s="431"/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</row>
    <row r="156" spans="2:16" s="378" customFormat="1" ht="14.25" hidden="1">
      <c r="B156" s="400"/>
      <c r="C156" s="387">
        <f>P116</f>
        <v>0</v>
      </c>
      <c r="D156" s="387">
        <f>C156*30</f>
        <v>0</v>
      </c>
      <c r="E156" s="387"/>
      <c r="F156" s="387"/>
      <c r="G156" s="387"/>
      <c r="H156" s="387">
        <f>C156*N108</f>
        <v>0</v>
      </c>
      <c r="I156" s="387"/>
      <c r="J156" s="387">
        <f>C156*N80</f>
        <v>0</v>
      </c>
      <c r="K156" s="387"/>
      <c r="L156" s="387">
        <f>D156+H156+J156</f>
        <v>0</v>
      </c>
      <c r="M156" s="387"/>
      <c r="N156" s="388">
        <f>L156*1.23</f>
        <v>0</v>
      </c>
      <c r="O156" s="387"/>
      <c r="P156" s="387">
        <f>N156</f>
        <v>0</v>
      </c>
    </row>
    <row r="157" spans="2:16" s="389" customFormat="1" ht="11.25" hidden="1">
      <c r="B157" s="390"/>
      <c r="C157" s="391" t="s">
        <v>52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</row>
    <row r="158" spans="2:16" s="389" customFormat="1" ht="11.25" hidden="1">
      <c r="B158" s="390"/>
      <c r="C158" s="391" t="s">
        <v>28</v>
      </c>
      <c r="D158" s="391">
        <v>0</v>
      </c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</row>
    <row r="159" spans="2:16" s="389" customFormat="1" ht="11.25" hidden="1">
      <c r="B159" s="390"/>
      <c r="C159" s="391" t="s">
        <v>33</v>
      </c>
      <c r="D159" s="391">
        <f>15*C169+15</f>
        <v>18.45</v>
      </c>
      <c r="E159" s="391" t="s">
        <v>159</v>
      </c>
      <c r="F159" s="391" t="s">
        <v>174</v>
      </c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</row>
    <row r="160" spans="2:16" s="389" customFormat="1" ht="11.25" hidden="1">
      <c r="B160" s="390"/>
      <c r="C160" s="391" t="s">
        <v>171</v>
      </c>
      <c r="D160" s="391">
        <f>(15+25)*C169+(15+25)</f>
        <v>49.2</v>
      </c>
      <c r="E160" s="391" t="s">
        <v>160</v>
      </c>
      <c r="F160" s="391" t="s">
        <v>175</v>
      </c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</row>
    <row r="161" spans="2:16" s="389" customFormat="1" ht="11.25" hidden="1">
      <c r="B161" s="390"/>
      <c r="C161" s="391" t="s">
        <v>34</v>
      </c>
      <c r="D161" s="391">
        <f>34*C169+34</f>
        <v>41.82</v>
      </c>
      <c r="E161" s="391" t="s">
        <v>160</v>
      </c>
      <c r="F161" s="391" t="s">
        <v>176</v>
      </c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</row>
    <row r="162" spans="2:16" s="389" customFormat="1" ht="11.25" hidden="1">
      <c r="B162" s="390"/>
      <c r="C162" s="548" t="s">
        <v>204</v>
      </c>
      <c r="D162" s="549">
        <f>(34+25)*C153+(34+25)</f>
        <v>59</v>
      </c>
      <c r="E162" s="548" t="s">
        <v>160</v>
      </c>
      <c r="F162" s="548" t="s">
        <v>205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</row>
    <row r="163" spans="2:16" s="389" customFormat="1" ht="11.25" hidden="1">
      <c r="B163" s="390"/>
      <c r="C163" s="391" t="s">
        <v>35</v>
      </c>
      <c r="D163" s="391">
        <f>5*C169+5</f>
        <v>6.15</v>
      </c>
      <c r="E163" s="391" t="s">
        <v>160</v>
      </c>
      <c r="F163" s="391" t="s">
        <v>177</v>
      </c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</row>
    <row r="164" spans="2:16" s="389" customFormat="1" ht="11.25" hidden="1">
      <c r="B164" s="390"/>
      <c r="C164" s="391" t="s">
        <v>210</v>
      </c>
      <c r="D164" s="391">
        <v>0</v>
      </c>
      <c r="E164" s="391" t="s">
        <v>160</v>
      </c>
      <c r="F164" s="391" t="s">
        <v>178</v>
      </c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</row>
    <row r="165" spans="2:16" s="389" customFormat="1" ht="11.25" hidden="1">
      <c r="B165" s="390"/>
      <c r="C165" s="391" t="s">
        <v>88</v>
      </c>
      <c r="D165" s="391">
        <f>25*C169+25</f>
        <v>30.75</v>
      </c>
      <c r="E165" s="391" t="s">
        <v>160</v>
      </c>
      <c r="F165" s="391" t="s">
        <v>179</v>
      </c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</row>
    <row r="166" spans="2:16" s="389" customFormat="1" ht="11.25" hidden="1">
      <c r="B166" s="390"/>
      <c r="C166" s="391" t="s">
        <v>172</v>
      </c>
      <c r="D166" s="391">
        <f>15*C169+15</f>
        <v>18.45</v>
      </c>
      <c r="E166" s="391" t="s">
        <v>160</v>
      </c>
      <c r="F166" s="391" t="s">
        <v>180</v>
      </c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</row>
    <row r="167" spans="2:16" s="389" customFormat="1" ht="11.25" hidden="1">
      <c r="B167" s="390"/>
      <c r="C167" s="391"/>
      <c r="D167" s="391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</row>
    <row r="168" spans="2:16" s="389" customFormat="1" ht="11.25" hidden="1">
      <c r="B168" s="390"/>
      <c r="C168" s="391" t="s">
        <v>59</v>
      </c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</row>
    <row r="169" spans="2:16" s="389" customFormat="1" ht="11.25" hidden="1">
      <c r="B169" s="390"/>
      <c r="C169" s="391">
        <v>0.23</v>
      </c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</row>
    <row r="170" spans="2:16" s="389" customFormat="1" ht="11.25" hidden="1">
      <c r="B170" s="390"/>
      <c r="C170" s="391" t="s">
        <v>58</v>
      </c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</row>
    <row r="171" spans="2:16" s="389" customFormat="1" ht="11.25" hidden="1">
      <c r="B171" s="390"/>
      <c r="C171" s="392">
        <v>39</v>
      </c>
      <c r="D171" s="391"/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</row>
    <row r="172" spans="2:16" s="389" customFormat="1" ht="11.25" hidden="1">
      <c r="B172" s="390"/>
      <c r="C172" s="392" t="s">
        <v>95</v>
      </c>
      <c r="D172" s="391">
        <f>((N89*P89)+(N91*P91)+(N93*P93)+(N95*P95)+(N97*P97)+(N99*P99)+(N101*P101)+(N103*P103)+(N105*P105)+(N107*P107))</f>
        <v>0</v>
      </c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</row>
    <row r="173" spans="2:16" s="389" customFormat="1" ht="11.25" hidden="1">
      <c r="B173" s="390"/>
      <c r="C173" s="391"/>
      <c r="D173" s="391"/>
      <c r="E173" s="391"/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</row>
    <row r="174" spans="2:16" s="389" customFormat="1" ht="11.25" hidden="1">
      <c r="B174" s="390"/>
      <c r="C174" s="391" t="s">
        <v>56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</row>
    <row r="175" spans="2:16" s="389" customFormat="1" ht="11.25" hidden="1">
      <c r="B175" s="390"/>
      <c r="C175" s="391" t="s">
        <v>28</v>
      </c>
      <c r="D175" s="391">
        <v>0</v>
      </c>
      <c r="E175" s="391"/>
      <c r="F175" s="391"/>
      <c r="G175" s="391"/>
      <c r="H175" s="391"/>
      <c r="I175" s="391"/>
      <c r="J175" s="391"/>
      <c r="K175" s="391"/>
      <c r="L175" s="391" t="s">
        <v>57</v>
      </c>
      <c r="M175" s="391"/>
      <c r="N175" s="391"/>
      <c r="O175" s="543">
        <f>N89*P89+N91*P91+N93*P93+N95*P95+N97*P97+N99*P99+N101*P101+N103*P103+N105*P105+N107*P107</f>
        <v>0</v>
      </c>
      <c r="P175" s="543"/>
    </row>
    <row r="176" spans="2:16" s="389" customFormat="1" ht="11.25" hidden="1">
      <c r="B176" s="390"/>
      <c r="C176" s="391" t="s">
        <v>48</v>
      </c>
      <c r="D176" s="391">
        <v>30</v>
      </c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</row>
    <row r="177" spans="2:16" s="389" customFormat="1" ht="11.25" hidden="1">
      <c r="B177" s="390"/>
      <c r="C177" s="391" t="s">
        <v>49</v>
      </c>
      <c r="D177" s="391">
        <v>60</v>
      </c>
      <c r="E177" s="391"/>
      <c r="F177" s="391"/>
      <c r="G177" s="391"/>
      <c r="H177" s="391"/>
      <c r="I177" s="391"/>
      <c r="J177" s="391"/>
      <c r="K177" s="391"/>
      <c r="L177" s="391"/>
      <c r="M177" s="391"/>
      <c r="N177" s="391"/>
      <c r="O177" s="391"/>
      <c r="P177" s="391"/>
    </row>
    <row r="178" spans="2:16" s="389" customFormat="1" ht="11.25" hidden="1">
      <c r="B178" s="390"/>
      <c r="C178" s="391"/>
      <c r="D178" s="391"/>
      <c r="E178" s="391"/>
      <c r="F178" s="391"/>
      <c r="G178" s="391"/>
      <c r="H178" s="391"/>
      <c r="I178" s="391"/>
      <c r="J178" s="391">
        <v>30</v>
      </c>
      <c r="K178" s="391"/>
      <c r="L178" s="391">
        <f>J178*0.23+J178</f>
        <v>36.9</v>
      </c>
      <c r="M178" s="391"/>
      <c r="N178" s="391"/>
      <c r="O178" s="391"/>
      <c r="P178" s="391"/>
    </row>
    <row r="179" spans="2:16" s="389" customFormat="1" ht="11.25" hidden="1">
      <c r="B179" s="390"/>
      <c r="C179" s="391"/>
      <c r="D179" s="391"/>
      <c r="E179" s="391"/>
      <c r="F179" s="391"/>
      <c r="G179" s="391"/>
      <c r="H179" s="391"/>
      <c r="I179" s="391"/>
      <c r="J179" s="391"/>
      <c r="K179" s="391"/>
      <c r="L179" s="391"/>
      <c r="M179" s="391"/>
      <c r="N179" s="391"/>
      <c r="O179" s="391"/>
      <c r="P179" s="391"/>
    </row>
    <row r="180" spans="2:16" s="389" customFormat="1" ht="11.25" hidden="1">
      <c r="B180" s="390"/>
      <c r="C180" s="391" t="s">
        <v>51</v>
      </c>
      <c r="D180" s="391"/>
      <c r="E180" s="391"/>
      <c r="F180" s="391"/>
      <c r="G180" s="391"/>
      <c r="H180" s="391" t="s">
        <v>52</v>
      </c>
      <c r="I180" s="391"/>
      <c r="J180" s="391"/>
      <c r="K180" s="391"/>
      <c r="L180" s="391"/>
      <c r="M180" s="391"/>
      <c r="N180" s="391"/>
      <c r="O180" s="391"/>
      <c r="P180" s="391"/>
    </row>
    <row r="181" spans="2:16" s="389" customFormat="1" ht="11.25" hidden="1">
      <c r="B181" s="390"/>
      <c r="C181" s="391" t="s">
        <v>28</v>
      </c>
      <c r="D181" s="391"/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</row>
    <row r="182" spans="2:16" s="389" customFormat="1" ht="11.25" hidden="1">
      <c r="B182" s="390"/>
      <c r="C182" s="391" t="s">
        <v>7</v>
      </c>
      <c r="D182" s="391"/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</row>
    <row r="183" spans="2:16" s="389" customFormat="1" ht="11.25" hidden="1">
      <c r="B183" s="390"/>
      <c r="C183" s="391" t="s">
        <v>8</v>
      </c>
      <c r="D183" s="391"/>
      <c r="E183" s="391"/>
      <c r="F183" s="391"/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</row>
    <row r="184" spans="2:16" s="389" customFormat="1" ht="11.25" hidden="1">
      <c r="B184" s="390"/>
      <c r="C184" s="391" t="s">
        <v>9</v>
      </c>
      <c r="D184" s="39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</row>
    <row r="185" spans="2:16" s="389" customFormat="1" ht="11.25" hidden="1">
      <c r="B185" s="390"/>
      <c r="C185" s="391" t="s">
        <v>10</v>
      </c>
      <c r="D185" s="391"/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</row>
    <row r="186" spans="2:16" s="389" customFormat="1" ht="11.25" hidden="1">
      <c r="B186" s="390"/>
      <c r="C186" s="391" t="s">
        <v>11</v>
      </c>
      <c r="D186" s="391"/>
      <c r="E186" s="391"/>
      <c r="F186" s="391"/>
      <c r="G186" s="391"/>
      <c r="H186" s="391"/>
      <c r="I186" s="391"/>
      <c r="J186" s="391"/>
      <c r="K186" s="391"/>
      <c r="L186" s="391"/>
      <c r="M186" s="391"/>
      <c r="N186" s="391"/>
      <c r="O186" s="391"/>
      <c r="P186" s="391"/>
    </row>
    <row r="187" spans="2:16" s="389" customFormat="1" ht="11.25" hidden="1">
      <c r="B187" s="390"/>
      <c r="C187" s="391" t="s">
        <v>12</v>
      </c>
      <c r="D187" s="391"/>
      <c r="E187" s="391"/>
      <c r="F187" s="391"/>
      <c r="G187" s="391"/>
      <c r="H187" s="391" t="s">
        <v>53</v>
      </c>
      <c r="I187" s="391"/>
      <c r="J187" s="391"/>
      <c r="K187" s="391"/>
      <c r="L187" s="391"/>
      <c r="M187" s="391"/>
      <c r="N187" s="391"/>
      <c r="O187" s="391"/>
      <c r="P187" s="391"/>
    </row>
    <row r="188" spans="2:16" s="389" customFormat="1" ht="11.25" hidden="1">
      <c r="B188" s="390"/>
      <c r="C188" s="391" t="s">
        <v>13</v>
      </c>
      <c r="D188" s="391"/>
      <c r="E188" s="391"/>
      <c r="F188" s="391"/>
      <c r="G188" s="391"/>
      <c r="H188" s="391" t="s">
        <v>28</v>
      </c>
      <c r="I188" s="391"/>
      <c r="J188" s="391"/>
      <c r="K188" s="391"/>
      <c r="L188" s="391"/>
      <c r="M188" s="391"/>
      <c r="N188" s="391"/>
      <c r="O188" s="391"/>
      <c r="P188" s="391"/>
    </row>
    <row r="189" spans="2:16" s="389" customFormat="1" ht="11.25" hidden="1">
      <c r="B189" s="390"/>
      <c r="C189" s="391" t="s">
        <v>14</v>
      </c>
      <c r="D189" s="391"/>
      <c r="E189" s="391"/>
      <c r="F189" s="391"/>
      <c r="G189" s="391"/>
      <c r="H189" s="391" t="s">
        <v>46</v>
      </c>
      <c r="I189" s="391"/>
      <c r="J189" s="391"/>
      <c r="K189" s="391"/>
      <c r="L189" s="391"/>
      <c r="M189" s="391"/>
      <c r="N189" s="391"/>
      <c r="O189" s="391"/>
      <c r="P189" s="391"/>
    </row>
    <row r="190" spans="2:16" s="389" customFormat="1" ht="11.25" hidden="1">
      <c r="B190" s="390"/>
      <c r="C190" s="391" t="s">
        <v>15</v>
      </c>
      <c r="D190" s="391"/>
      <c r="E190" s="391"/>
      <c r="F190" s="391"/>
      <c r="G190" s="391"/>
      <c r="H190" s="391" t="s">
        <v>47</v>
      </c>
      <c r="I190" s="391"/>
      <c r="J190" s="391"/>
      <c r="K190" s="391"/>
      <c r="L190" s="391"/>
      <c r="M190" s="391"/>
      <c r="N190" s="391"/>
      <c r="O190" s="391"/>
      <c r="P190" s="391"/>
    </row>
    <row r="191" spans="2:16" s="389" customFormat="1" ht="11.25" hidden="1">
      <c r="B191" s="390"/>
      <c r="C191" s="391" t="s">
        <v>16</v>
      </c>
      <c r="D191" s="391"/>
      <c r="E191" s="391"/>
      <c r="F191" s="391"/>
      <c r="G191" s="391"/>
      <c r="H191" s="391" t="s">
        <v>54</v>
      </c>
      <c r="I191" s="391" t="s">
        <v>55</v>
      </c>
      <c r="J191" s="391"/>
      <c r="K191" s="391"/>
      <c r="L191" s="391"/>
      <c r="M191" s="391"/>
      <c r="N191" s="391"/>
      <c r="O191" s="391"/>
      <c r="P191" s="391"/>
    </row>
    <row r="192" spans="2:16" s="389" customFormat="1" ht="11.25" hidden="1">
      <c r="B192" s="390"/>
      <c r="C192" s="391" t="s">
        <v>17</v>
      </c>
      <c r="D192" s="391"/>
      <c r="E192" s="391"/>
      <c r="F192" s="391"/>
      <c r="G192" s="391"/>
      <c r="H192" s="391" t="s">
        <v>28</v>
      </c>
      <c r="I192" s="391">
        <v>0</v>
      </c>
      <c r="J192" s="391"/>
      <c r="K192" s="391"/>
      <c r="L192" s="391"/>
      <c r="M192" s="391"/>
      <c r="N192" s="391"/>
      <c r="O192" s="391"/>
      <c r="P192" s="391"/>
    </row>
    <row r="193" spans="2:16" s="389" customFormat="1" ht="11.25" hidden="1">
      <c r="B193" s="390"/>
      <c r="C193" s="391" t="s">
        <v>18</v>
      </c>
      <c r="D193" s="391"/>
      <c r="E193" s="391"/>
      <c r="F193" s="391"/>
      <c r="G193" s="391"/>
      <c r="H193" s="391" t="s">
        <v>48</v>
      </c>
      <c r="I193" s="391">
        <v>30</v>
      </c>
      <c r="J193" s="391"/>
      <c r="K193" s="391"/>
      <c r="L193" s="391"/>
      <c r="M193" s="391"/>
      <c r="N193" s="391"/>
      <c r="O193" s="391"/>
      <c r="P193" s="391"/>
    </row>
    <row r="194" spans="2:16" s="389" customFormat="1" ht="11.25" hidden="1">
      <c r="B194" s="390"/>
      <c r="C194" s="391" t="s">
        <v>19</v>
      </c>
      <c r="D194" s="391"/>
      <c r="E194" s="391"/>
      <c r="F194" s="391"/>
      <c r="G194" s="391"/>
      <c r="H194" s="391" t="s">
        <v>49</v>
      </c>
      <c r="I194" s="391">
        <v>60</v>
      </c>
      <c r="J194" s="391"/>
      <c r="K194" s="391"/>
      <c r="L194" s="391"/>
      <c r="M194" s="391"/>
      <c r="N194" s="391"/>
      <c r="O194" s="391"/>
      <c r="P194" s="391"/>
    </row>
    <row r="195" spans="2:16" s="389" customFormat="1" ht="11.25" hidden="1">
      <c r="B195" s="390"/>
      <c r="C195" s="391" t="s">
        <v>20</v>
      </c>
      <c r="D195" s="391"/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</row>
    <row r="196" spans="2:16" s="389" customFormat="1" ht="11.25" hidden="1">
      <c r="B196" s="390"/>
      <c r="C196" s="391" t="s">
        <v>21</v>
      </c>
      <c r="D196" s="391"/>
      <c r="E196" s="391"/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</row>
    <row r="197" spans="2:16" s="389" customFormat="1" ht="11.25" hidden="1">
      <c r="B197" s="390"/>
      <c r="C197" s="391" t="s">
        <v>22</v>
      </c>
      <c r="D197" s="391"/>
      <c r="E197" s="391"/>
      <c r="F197" s="391"/>
      <c r="G197" s="391"/>
      <c r="H197" s="391"/>
      <c r="I197" s="391"/>
      <c r="J197" s="391"/>
      <c r="K197" s="391"/>
      <c r="L197" s="391"/>
      <c r="M197" s="391"/>
      <c r="N197" s="391"/>
      <c r="O197" s="391"/>
      <c r="P197" s="391"/>
    </row>
    <row r="198" spans="2:16" s="550" customFormat="1" ht="14.25" hidden="1">
      <c r="B198" s="394"/>
      <c r="C198" s="394"/>
      <c r="D198" s="394"/>
      <c r="E198" s="394"/>
      <c r="F198" s="394"/>
      <c r="G198" s="394"/>
      <c r="H198" s="394"/>
      <c r="I198" s="394"/>
      <c r="J198" s="390"/>
      <c r="K198" s="394"/>
      <c r="L198" s="394"/>
      <c r="M198" s="394"/>
      <c r="N198" s="394"/>
      <c r="O198" s="394"/>
      <c r="P198" s="394"/>
    </row>
    <row r="199" spans="3:16" s="386" customFormat="1" ht="14.25" hidden="1">
      <c r="C199" s="386" t="s">
        <v>45</v>
      </c>
      <c r="D199" s="386" t="s">
        <v>58</v>
      </c>
      <c r="H199" s="386" t="s">
        <v>167</v>
      </c>
      <c r="J199" s="386" t="s">
        <v>168</v>
      </c>
      <c r="L199" s="386" t="s">
        <v>166</v>
      </c>
      <c r="N199" s="386" t="s">
        <v>59</v>
      </c>
      <c r="P199" s="386" t="s">
        <v>50</v>
      </c>
    </row>
    <row r="200" spans="1:20" s="378" customFormat="1" ht="14.25" hidden="1">
      <c r="A200" s="428"/>
      <c r="B200" s="428"/>
      <c r="C200" s="428"/>
      <c r="D200" s="428"/>
      <c r="E200" s="428"/>
      <c r="F200" s="428"/>
      <c r="G200" s="428"/>
      <c r="H200" s="428"/>
      <c r="I200" s="428"/>
      <c r="J200" s="428"/>
      <c r="K200" s="428"/>
      <c r="L200" s="428"/>
      <c r="M200" s="428"/>
      <c r="N200" s="428"/>
      <c r="O200" s="428"/>
      <c r="P200" s="428"/>
      <c r="Q200" s="428"/>
      <c r="R200" s="428"/>
      <c r="S200" s="429"/>
      <c r="T200" s="429"/>
    </row>
    <row r="201" s="375" customFormat="1" ht="14.25"/>
    <row r="202" spans="3:6" s="378" customFormat="1" ht="14.25">
      <c r="C202" s="378">
        <v>0</v>
      </c>
      <c r="D202" s="378">
        <f>C202*L178</f>
        <v>0</v>
      </c>
      <c r="F202" s="378" t="s">
        <v>58</v>
      </c>
    </row>
    <row r="203" spans="4:6" s="378" customFormat="1" ht="14.25">
      <c r="D203" s="378">
        <f>P135*C202</f>
        <v>0</v>
      </c>
      <c r="F203" s="378" t="s">
        <v>54</v>
      </c>
    </row>
    <row r="204" spans="4:6" s="378" customFormat="1" ht="14.25">
      <c r="D204" s="378">
        <f>N80*C202</f>
        <v>0</v>
      </c>
      <c r="F204" s="378" t="s">
        <v>157</v>
      </c>
    </row>
    <row r="205" spans="4:6" s="378" customFormat="1" ht="14.25">
      <c r="D205" s="378">
        <f>SUM(D202:D204)</f>
        <v>0</v>
      </c>
      <c r="F205" s="378" t="s">
        <v>158</v>
      </c>
    </row>
    <row r="206" s="375" customFormat="1" ht="14.25"/>
    <row r="207" s="375" customFormat="1" ht="14.25"/>
    <row r="208" s="375" customFormat="1" ht="14.25"/>
    <row r="209" s="375" customFormat="1" ht="14.25"/>
    <row r="210" s="375" customFormat="1" ht="14.25"/>
    <row r="211" s="375" customFormat="1" ht="14.25"/>
    <row r="212" s="375" customFormat="1" ht="14.25"/>
    <row r="213" s="375" customFormat="1" ht="14.25"/>
    <row r="214" s="375" customFormat="1" ht="14.25"/>
    <row r="215" s="375" customFormat="1" ht="14.25"/>
    <row r="216" s="375" customFormat="1" ht="14.25"/>
    <row r="217" s="109" customFormat="1" ht="14.25"/>
    <row r="218" s="109" customFormat="1" ht="14.25"/>
    <row r="219" s="109" customFormat="1" ht="14.25"/>
    <row r="220" s="109" customFormat="1" ht="14.25"/>
    <row r="221" s="109" customFormat="1" ht="14.25"/>
    <row r="222" s="109" customFormat="1" ht="14.25"/>
    <row r="223" s="109" customFormat="1" ht="14.25"/>
    <row r="224" s="109" customFormat="1" ht="14.25"/>
    <row r="225" s="109" customFormat="1" ht="14.25"/>
    <row r="226" s="109" customFormat="1" ht="14.25"/>
    <row r="227" s="109" customFormat="1" ht="14.25"/>
    <row r="228" s="109" customFormat="1" ht="14.25"/>
    <row r="229" s="109" customFormat="1" ht="14.25"/>
    <row r="230" s="109" customFormat="1" ht="14.25"/>
    <row r="231" s="109" customFormat="1" ht="14.25"/>
    <row r="232" s="109" customFormat="1" ht="14.25"/>
    <row r="233" s="109" customFormat="1" ht="14.25"/>
    <row r="234" s="109" customFormat="1" ht="14.25"/>
    <row r="235" s="109" customFormat="1" ht="14.25"/>
    <row r="236" s="109" customFormat="1" ht="14.25"/>
    <row r="237" s="109" customFormat="1" ht="14.25"/>
    <row r="238" s="109" customFormat="1" ht="14.25"/>
    <row r="239" s="109" customFormat="1" ht="14.25"/>
    <row r="240" s="109" customFormat="1" ht="14.25"/>
    <row r="241" s="109" customFormat="1" ht="14.25"/>
    <row r="242" s="109" customFormat="1" ht="14.25"/>
    <row r="243" s="109" customFormat="1" ht="14.25"/>
    <row r="244" s="109" customFormat="1" ht="14.25"/>
    <row r="245" s="109" customFormat="1" ht="14.25"/>
    <row r="246" s="109" customFormat="1" ht="14.25"/>
    <row r="247" s="109" customFormat="1" ht="14.25"/>
    <row r="248" s="109" customFormat="1" ht="14.25"/>
    <row r="249" s="109" customFormat="1" ht="14.25"/>
    <row r="250" s="109" customFormat="1" ht="14.25"/>
    <row r="251" s="109" customFormat="1" ht="14.25"/>
    <row r="252" s="109" customFormat="1" ht="14.25"/>
    <row r="253" s="109" customFormat="1" ht="14.25"/>
    <row r="254" s="109" customFormat="1" ht="14.25"/>
    <row r="255" s="109" customFormat="1" ht="14.25"/>
    <row r="256" s="109" customFormat="1" ht="14.25"/>
    <row r="257" s="109" customFormat="1" ht="14.25"/>
    <row r="258" s="109" customFormat="1" ht="14.25"/>
    <row r="259" s="109" customFormat="1" ht="14.25"/>
    <row r="260" s="109" customFormat="1" ht="14.25"/>
    <row r="261" s="109" customFormat="1" ht="14.25"/>
    <row r="262" s="109" customFormat="1" ht="14.25"/>
    <row r="263" s="109" customFormat="1" ht="14.25"/>
    <row r="264" s="109" customFormat="1" ht="14.25"/>
    <row r="265" s="109" customFormat="1" ht="14.25"/>
    <row r="266" s="109" customFormat="1" ht="14.25"/>
    <row r="267" s="109" customFormat="1" ht="14.25"/>
    <row r="268" s="109" customFormat="1" ht="14.25"/>
    <row r="269" s="109" customFormat="1" ht="14.25"/>
    <row r="270" s="109" customFormat="1" ht="14.25"/>
    <row r="271" s="109" customFormat="1" ht="14.25"/>
    <row r="272" s="109" customFormat="1" ht="14.25"/>
    <row r="273" s="109" customFormat="1" ht="14.25"/>
    <row r="274" s="109" customFormat="1" ht="14.25"/>
    <row r="275" s="109" customFormat="1" ht="14.25"/>
    <row r="276" s="109" customFormat="1" ht="14.25"/>
    <row r="277" s="109" customFormat="1" ht="14.25"/>
    <row r="278" s="109" customFormat="1" ht="14.25"/>
    <row r="279" s="109" customFormat="1" ht="14.25"/>
    <row r="280" s="109" customFormat="1" ht="14.25"/>
    <row r="281" s="109" customFormat="1" ht="14.25"/>
    <row r="282" s="109" customFormat="1" ht="14.25"/>
    <row r="283" s="109" customFormat="1" ht="14.25"/>
    <row r="284" s="109" customFormat="1" ht="14.25"/>
    <row r="285" s="109" customFormat="1" ht="14.25"/>
    <row r="286" s="109" customFormat="1" ht="14.25"/>
    <row r="287" s="109" customFormat="1" ht="14.25"/>
    <row r="288" s="109" customFormat="1" ht="14.25"/>
    <row r="289" s="109" customFormat="1" ht="14.25"/>
    <row r="290" s="109" customFormat="1" ht="14.25"/>
    <row r="291" s="109" customFormat="1" ht="14.25"/>
    <row r="292" s="109" customFormat="1" ht="14.25"/>
    <row r="293" s="109" customFormat="1" ht="14.25"/>
    <row r="294" s="109" customFormat="1" ht="14.25"/>
    <row r="295" s="109" customFormat="1" ht="14.25"/>
    <row r="296" s="109" customFormat="1" ht="14.25"/>
    <row r="297" s="109" customFormat="1" ht="14.25"/>
    <row r="298" s="109" customFormat="1" ht="14.25"/>
    <row r="299" s="109" customFormat="1" ht="14.25"/>
    <row r="300" s="109" customFormat="1" ht="14.25"/>
    <row r="301" s="109" customFormat="1" ht="14.25"/>
    <row r="302" s="109" customFormat="1" ht="14.25"/>
    <row r="303" s="109" customFormat="1" ht="14.25"/>
    <row r="304" s="109" customFormat="1" ht="14.25"/>
    <row r="305" s="109" customFormat="1" ht="14.25"/>
    <row r="306" s="109" customFormat="1" ht="14.25"/>
    <row r="307" s="109" customFormat="1" ht="14.25"/>
    <row r="308" s="109" customFormat="1" ht="14.25"/>
    <row r="309" s="109" customFormat="1" ht="14.25"/>
    <row r="310" s="109" customFormat="1" ht="14.25"/>
    <row r="311" s="109" customFormat="1" ht="14.25"/>
    <row r="312" s="109" customFormat="1" ht="14.25"/>
    <row r="313" s="109" customFormat="1" ht="14.25"/>
    <row r="314" s="109" customFormat="1" ht="14.25"/>
    <row r="315" s="109" customFormat="1" ht="14.25"/>
    <row r="316" s="109" customFormat="1" ht="14.25"/>
    <row r="317" s="109" customFormat="1" ht="14.25"/>
    <row r="318" s="109" customFormat="1" ht="14.25"/>
    <row r="319" s="109" customFormat="1" ht="14.25"/>
    <row r="320" s="109" customFormat="1" ht="14.25"/>
    <row r="321" s="109" customFormat="1" ht="14.25"/>
    <row r="322" s="109" customFormat="1" ht="14.25"/>
  </sheetData>
  <sheetProtection selectLockedCells="1" selectUnlockedCells="1"/>
  <mergeCells count="99">
    <mergeCell ref="D82:P82"/>
    <mergeCell ref="F5:J5"/>
    <mergeCell ref="F68:H68"/>
    <mergeCell ref="C5:D5"/>
    <mergeCell ref="L68:P68"/>
    <mergeCell ref="L24:P24"/>
    <mergeCell ref="L26:P26"/>
    <mergeCell ref="L18:P18"/>
    <mergeCell ref="L61:P61"/>
    <mergeCell ref="F64:J64"/>
    <mergeCell ref="F65:J65"/>
    <mergeCell ref="L65:P65"/>
    <mergeCell ref="F67:H67"/>
    <mergeCell ref="L67:P67"/>
    <mergeCell ref="F47:J47"/>
    <mergeCell ref="L64:P64"/>
    <mergeCell ref="F48:J48"/>
    <mergeCell ref="L51:P51"/>
    <mergeCell ref="O147:P147"/>
    <mergeCell ref="C109:P109"/>
    <mergeCell ref="J74:P74"/>
    <mergeCell ref="C56:R56"/>
    <mergeCell ref="F58:P58"/>
    <mergeCell ref="F60:J60"/>
    <mergeCell ref="L60:P60"/>
    <mergeCell ref="F61:J61"/>
    <mergeCell ref="C89:D89"/>
    <mergeCell ref="F70:J70"/>
    <mergeCell ref="C7:R7"/>
    <mergeCell ref="C33:R33"/>
    <mergeCell ref="F35:P35"/>
    <mergeCell ref="F37:J37"/>
    <mergeCell ref="L37:P37"/>
    <mergeCell ref="F17:H17"/>
    <mergeCell ref="F18:H18"/>
    <mergeCell ref="F20:J20"/>
    <mergeCell ref="L15:P15"/>
    <mergeCell ref="L17:P17"/>
    <mergeCell ref="F44:H44"/>
    <mergeCell ref="L44:P44"/>
    <mergeCell ref="F21:J21"/>
    <mergeCell ref="F38:J38"/>
    <mergeCell ref="L38:P38"/>
    <mergeCell ref="F41:J41"/>
    <mergeCell ref="L41:P41"/>
    <mergeCell ref="J28:P28"/>
    <mergeCell ref="F9:P9"/>
    <mergeCell ref="F12:J12"/>
    <mergeCell ref="L12:P12"/>
    <mergeCell ref="F11:J11"/>
    <mergeCell ref="L11:P11"/>
    <mergeCell ref="L14:P14"/>
    <mergeCell ref="F14:J14"/>
    <mergeCell ref="F15:J15"/>
    <mergeCell ref="B85:R85"/>
    <mergeCell ref="C97:D97"/>
    <mergeCell ref="C87:D87"/>
    <mergeCell ref="C99:D99"/>
    <mergeCell ref="C95:D95"/>
    <mergeCell ref="F42:J42"/>
    <mergeCell ref="L42:P42"/>
    <mergeCell ref="F71:J71"/>
    <mergeCell ref="F45:H45"/>
    <mergeCell ref="L45:P45"/>
    <mergeCell ref="F101:H101"/>
    <mergeCell ref="F105:H105"/>
    <mergeCell ref="F97:H97"/>
    <mergeCell ref="F87:H87"/>
    <mergeCell ref="F99:H99"/>
    <mergeCell ref="F95:H95"/>
    <mergeCell ref="F93:H93"/>
    <mergeCell ref="F91:H91"/>
    <mergeCell ref="F89:H89"/>
    <mergeCell ref="C150:R150"/>
    <mergeCell ref="O131:P131"/>
    <mergeCell ref="C77:R77"/>
    <mergeCell ref="C101:D101"/>
    <mergeCell ref="C103:D103"/>
    <mergeCell ref="C105:D105"/>
    <mergeCell ref="C93:D93"/>
    <mergeCell ref="I114:K114"/>
    <mergeCell ref="C91:D91"/>
    <mergeCell ref="F123:H123"/>
    <mergeCell ref="O175:P175"/>
    <mergeCell ref="H80:L80"/>
    <mergeCell ref="H79:L79"/>
    <mergeCell ref="N80:O80"/>
    <mergeCell ref="N79:O79"/>
    <mergeCell ref="J2:O2"/>
    <mergeCell ref="C3:R3"/>
    <mergeCell ref="C4:R4"/>
    <mergeCell ref="C107:D107"/>
    <mergeCell ref="F107:H107"/>
    <mergeCell ref="B112:R112"/>
    <mergeCell ref="F120:H120"/>
    <mergeCell ref="F119:H119"/>
    <mergeCell ref="F121:H121"/>
    <mergeCell ref="J116:K116"/>
    <mergeCell ref="F103:H103"/>
  </mergeCells>
  <dataValidations count="5">
    <dataValidation type="list" allowBlank="1" showInputMessage="1" showErrorMessage="1" promptTitle="odpis" sqref="L97 L107 L103 L101 L99 L105 L95 L93 L91 L89">
      <formula1>$H$192:$H$194</formula1>
    </dataValidation>
    <dataValidation allowBlank="1" showInputMessage="1" showErrorMessage="1" promptTitle="rejestr" sqref="I97 I105 I101 I99 I103 I107 I95 I91 I89 I93"/>
    <dataValidation type="list" allowBlank="1" showInputMessage="1" showErrorMessage="1" promptTitle="woje" sqref="F65:J65 F15:J15 F42:J42">
      <formula1>$C$181:$C$197</formula1>
    </dataValidation>
    <dataValidation type="list" allowBlank="1" showInputMessage="1" showErrorMessage="1" promptTitle="wysyłka" sqref="H80">
      <formula1>$C$158:$C$166</formula1>
    </dataValidation>
    <dataValidation type="list" allowBlank="1" showInputMessage="1" showErrorMessage="1" promptTitle="rejestr" sqref="F89:H89 F91:H91 F93:H93 F95:H95 F97:H97 F99:H99 F101:H101 F103:H103 F105:H105 F107:H107">
      <formula1>$H$188:$H$190</formula1>
    </dataValidation>
  </dataValidations>
  <hyperlinks>
    <hyperlink ref="T9" location="'przykład 1'!A1" display="1 jeden odpis o określonej  dacie"/>
    <hyperlink ref="T11" location="'przykład 2'!A1" display="2. kilka odpisów tej samej firmy o określonej dacie"/>
    <hyperlink ref="T13" location="'przykład 3'!A1" display="3. kilka odpisów róznych firm o określonej dacie"/>
  </hyperlinks>
  <printOptions horizontalCentered="1" verticalCentered="1"/>
  <pageMargins left="0.1968503937007874" right="0.1968503937007874" top="0.3937007874015748" bottom="0.3937007874015748" header="0.31496062992125984" footer="0.11811023622047245"/>
  <pageSetup horizontalDpi="300" verticalDpi="300" orientation="portrait" paperSize="9" scale="94" r:id="rId2"/>
  <headerFooter>
    <oddHeader>&amp;Czamówienie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7">
      <selection activeCell="I23" sqref="I2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zamowienie!J105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zamowienie!L105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zamowienie!P105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49" right="0.58" top="0.78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4">
      <selection activeCell="I23" sqref="I2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zamowienie!J107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zamowienie!L107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zamowienie!P107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51" right="0.54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N22" sqref="N22"/>
    </sheetView>
  </sheetViews>
  <sheetFormatPr defaultColWidth="8.796875" defaultRowHeight="14.25"/>
  <cols>
    <col min="1" max="1" width="33.5" style="110" customWidth="1"/>
    <col min="2" max="2" width="4.09765625" style="110" customWidth="1"/>
    <col min="3" max="3" width="4.69921875" style="110" customWidth="1"/>
    <col min="4" max="4" width="5.3984375" style="255" customWidth="1"/>
    <col min="5" max="5" width="7.09765625" style="110" customWidth="1"/>
    <col min="6" max="7" width="6.5" style="110" customWidth="1"/>
    <col min="8" max="8" width="7.5" style="218" customWidth="1"/>
    <col min="9" max="9" width="7.3984375" style="218" customWidth="1"/>
    <col min="10" max="10" width="1" style="110" customWidth="1"/>
  </cols>
  <sheetData>
    <row r="1" spans="1:9" ht="15">
      <c r="A1" s="135"/>
      <c r="B1" s="136"/>
      <c r="C1" s="136"/>
      <c r="D1" s="137"/>
      <c r="E1" s="136"/>
      <c r="F1" s="136"/>
      <c r="G1" s="136"/>
      <c r="H1" s="138" t="s">
        <v>206</v>
      </c>
      <c r="I1" s="138"/>
    </row>
    <row r="2" spans="1:9" ht="15">
      <c r="A2" s="135"/>
      <c r="B2" s="136"/>
      <c r="C2" s="136"/>
      <c r="D2" s="137"/>
      <c r="E2" s="136"/>
      <c r="F2" s="136"/>
      <c r="G2" s="136"/>
      <c r="H2" s="139"/>
      <c r="I2" s="139"/>
    </row>
    <row r="3" spans="1:10" ht="14.25">
      <c r="A3" s="135"/>
      <c r="B3" s="140"/>
      <c r="C3" s="140"/>
      <c r="D3" s="141"/>
      <c r="E3" s="140"/>
      <c r="F3" s="140"/>
      <c r="G3" s="142" t="s">
        <v>98</v>
      </c>
      <c r="H3" s="143" t="s">
        <v>99</v>
      </c>
      <c r="I3" s="146"/>
      <c r="J3" s="144"/>
    </row>
    <row r="4" spans="1:10" ht="14.25">
      <c r="A4" s="135"/>
      <c r="B4" s="140"/>
      <c r="C4" s="140"/>
      <c r="D4" s="141"/>
      <c r="E4" s="140"/>
      <c r="F4" s="140"/>
      <c r="G4" s="145"/>
      <c r="H4" s="146"/>
      <c r="I4" s="146"/>
      <c r="J4" s="144"/>
    </row>
    <row r="5" spans="1:10" ht="87.75" customHeight="1">
      <c r="A5" s="147"/>
      <c r="B5" s="140"/>
      <c r="C5" s="140"/>
      <c r="D5" s="141"/>
      <c r="E5" s="140"/>
      <c r="F5" s="148"/>
      <c r="G5" s="149"/>
      <c r="H5" s="150"/>
      <c r="I5" s="150"/>
      <c r="J5" s="144"/>
    </row>
    <row r="6" spans="1:10" ht="14.25">
      <c r="A6" s="151" t="s">
        <v>100</v>
      </c>
      <c r="B6" s="152"/>
      <c r="C6" s="152"/>
      <c r="D6" s="153"/>
      <c r="E6" s="152"/>
      <c r="F6" s="154"/>
      <c r="G6" s="155"/>
      <c r="H6" s="156"/>
      <c r="I6" s="156"/>
      <c r="J6" s="152"/>
    </row>
    <row r="7" spans="1:10" ht="14.25">
      <c r="A7" s="157" t="s">
        <v>101</v>
      </c>
      <c r="B7" s="152"/>
      <c r="C7" s="152"/>
      <c r="D7" s="153"/>
      <c r="E7" s="152"/>
      <c r="F7" s="154"/>
      <c r="G7" s="154"/>
      <c r="H7" s="158"/>
      <c r="I7" s="158"/>
      <c r="J7" s="152"/>
    </row>
    <row r="8" spans="1:10" ht="14.25">
      <c r="A8" s="152" t="s">
        <v>102</v>
      </c>
      <c r="B8" s="152"/>
      <c r="C8" s="152"/>
      <c r="D8" s="153"/>
      <c r="E8" s="152"/>
      <c r="F8" s="154"/>
      <c r="G8" s="154"/>
      <c r="H8" s="158"/>
      <c r="I8" s="158"/>
      <c r="J8" s="152"/>
    </row>
    <row r="9" spans="1:10" ht="14.25">
      <c r="A9" s="152" t="s">
        <v>103</v>
      </c>
      <c r="B9" s="144"/>
      <c r="C9" s="159"/>
      <c r="D9" s="160"/>
      <c r="E9" s="161"/>
      <c r="F9" s="162"/>
      <c r="G9" s="162" t="s">
        <v>104</v>
      </c>
      <c r="H9" s="163">
        <f ca="1">TODAY()</f>
        <v>45104</v>
      </c>
      <c r="I9" s="163"/>
      <c r="J9" s="144"/>
    </row>
    <row r="10" spans="1:10" ht="14.25">
      <c r="A10" s="152"/>
      <c r="B10" s="144"/>
      <c r="C10" s="159"/>
      <c r="D10" s="160"/>
      <c r="E10" s="161"/>
      <c r="F10" s="162"/>
      <c r="G10" s="162" t="s">
        <v>105</v>
      </c>
      <c r="H10" s="163">
        <f>H9</f>
        <v>45104</v>
      </c>
      <c r="I10" s="163"/>
      <c r="J10" s="144"/>
    </row>
    <row r="11" spans="1:10" ht="14.25">
      <c r="A11" s="152"/>
      <c r="B11" s="144"/>
      <c r="C11" s="159"/>
      <c r="D11" s="160"/>
      <c r="E11" s="161"/>
      <c r="F11" s="162"/>
      <c r="G11" s="162" t="s">
        <v>106</v>
      </c>
      <c r="H11" s="164">
        <f>H9</f>
        <v>45104</v>
      </c>
      <c r="I11" s="164"/>
      <c r="J11" s="144"/>
    </row>
    <row r="12" spans="1:10" ht="14.25">
      <c r="A12" s="174" t="s">
        <v>207</v>
      </c>
      <c r="B12" s="144"/>
      <c r="C12" s="159"/>
      <c r="D12" s="160"/>
      <c r="E12" s="165"/>
      <c r="F12" s="165"/>
      <c r="G12" s="165"/>
      <c r="H12" s="166"/>
      <c r="I12" s="166"/>
      <c r="J12" s="144"/>
    </row>
    <row r="13" spans="1:10" ht="14.25">
      <c r="A13" s="167"/>
      <c r="B13" s="144"/>
      <c r="C13" s="159"/>
      <c r="D13" s="160"/>
      <c r="E13" s="165"/>
      <c r="F13" s="165"/>
      <c r="G13" s="165"/>
      <c r="H13" s="166"/>
      <c r="I13" s="166"/>
      <c r="J13" s="144"/>
    </row>
    <row r="14" spans="1:10" ht="18">
      <c r="A14" s="168"/>
      <c r="B14" s="169"/>
      <c r="C14" s="170"/>
      <c r="D14" s="171"/>
      <c r="E14" s="172"/>
      <c r="F14" s="172"/>
      <c r="G14" s="172"/>
      <c r="H14" s="173"/>
      <c r="I14" s="173"/>
      <c r="J14" s="144"/>
    </row>
    <row r="15" spans="1:10" ht="14.25">
      <c r="A15" s="151"/>
      <c r="B15" s="174"/>
      <c r="C15" s="175"/>
      <c r="D15" s="176"/>
      <c r="E15" s="177"/>
      <c r="F15" s="177"/>
      <c r="G15" s="177"/>
      <c r="H15" s="166" t="s">
        <v>107</v>
      </c>
      <c r="I15" s="166"/>
      <c r="J15" s="144"/>
    </row>
    <row r="16" spans="1:10" ht="14.25">
      <c r="A16" s="541">
        <f>zamowienie!F35</f>
        <v>0</v>
      </c>
      <c r="B16" s="541"/>
      <c r="C16" s="541"/>
      <c r="D16" s="541"/>
      <c r="E16" s="541"/>
      <c r="F16" s="541"/>
      <c r="G16" s="541"/>
      <c r="H16" s="541"/>
      <c r="I16" s="430"/>
      <c r="J16" s="144"/>
    </row>
    <row r="17" spans="1:10" ht="14.25">
      <c r="A17" s="178"/>
      <c r="B17" s="144"/>
      <c r="C17" s="151"/>
      <c r="D17" s="539" t="str">
        <f>zamowienie!F45&amp;zamowienie!J45&amp;zamowienie!L45&amp;zamowienie!J45&amp;zamowienie!F48&amp;zamowienie!J45&amp;zamowienie!L48&amp;zamowienie!N48&amp;zamowienie!P48</f>
        <v>0 0 0 0/0</v>
      </c>
      <c r="E17" s="539"/>
      <c r="F17" s="539"/>
      <c r="G17" s="539"/>
      <c r="H17" s="539"/>
      <c r="I17" s="179"/>
      <c r="J17" s="144"/>
    </row>
    <row r="18" spans="1:10" ht="14.25">
      <c r="A18" s="178"/>
      <c r="B18" s="144"/>
      <c r="C18" s="159"/>
      <c r="D18" s="180"/>
      <c r="E18" s="165"/>
      <c r="F18" s="179" t="s">
        <v>108</v>
      </c>
      <c r="G18" s="165"/>
      <c r="H18" s="317">
        <f>zamowienie!L51</f>
        <v>0</v>
      </c>
      <c r="I18" s="432"/>
      <c r="J18" s="144"/>
    </row>
    <row r="19" spans="1:10" ht="14.25">
      <c r="A19" s="178"/>
      <c r="B19" s="144"/>
      <c r="C19" s="159"/>
      <c r="D19" s="181"/>
      <c r="E19" s="165"/>
      <c r="F19" s="165"/>
      <c r="G19" s="165"/>
      <c r="H19" s="182"/>
      <c r="I19" s="182"/>
      <c r="J19" s="144"/>
    </row>
    <row r="20" spans="1:9" ht="18">
      <c r="A20" s="183"/>
      <c r="C20" s="184"/>
      <c r="D20" s="185"/>
      <c r="E20" s="186" t="s">
        <v>55</v>
      </c>
      <c r="F20" s="540" t="s">
        <v>109</v>
      </c>
      <c r="G20" s="540"/>
      <c r="H20" s="540"/>
      <c r="I20" s="434"/>
    </row>
    <row r="21" spans="1:10" ht="14.25">
      <c r="A21" s="187" t="s">
        <v>110</v>
      </c>
      <c r="B21" s="188" t="s">
        <v>111</v>
      </c>
      <c r="C21" s="188" t="s">
        <v>112</v>
      </c>
      <c r="D21" s="189" t="s">
        <v>113</v>
      </c>
      <c r="E21" s="142" t="s">
        <v>114</v>
      </c>
      <c r="F21" s="190" t="s">
        <v>114</v>
      </c>
      <c r="G21" s="142" t="s">
        <v>115</v>
      </c>
      <c r="H21" s="191" t="s">
        <v>116</v>
      </c>
      <c r="I21" s="191" t="s">
        <v>208</v>
      </c>
      <c r="J21" s="192"/>
    </row>
    <row r="22" spans="1:10" ht="14.25">
      <c r="A22" s="193" t="str">
        <f>zamowienie!C5</f>
        <v>usługa eKRS.pl nr</v>
      </c>
      <c r="B22" s="194" t="s">
        <v>117</v>
      </c>
      <c r="C22" s="194">
        <v>1</v>
      </c>
      <c r="D22" s="195">
        <v>0.23</v>
      </c>
      <c r="E22" s="196">
        <f>(H22/1.23)</f>
        <v>0</v>
      </c>
      <c r="F22" s="196">
        <f>C22*E22</f>
        <v>0</v>
      </c>
      <c r="G22" s="196">
        <f>F22*D22</f>
        <v>0</v>
      </c>
      <c r="H22" s="197">
        <f>zamowienie!P156</f>
        <v>0</v>
      </c>
      <c r="I22" s="197" t="s">
        <v>209</v>
      </c>
      <c r="J22" s="198"/>
    </row>
    <row r="23" spans="1:10" ht="14.25">
      <c r="A23" s="199"/>
      <c r="B23" s="194"/>
      <c r="C23" s="194"/>
      <c r="D23" s="195"/>
      <c r="E23" s="196"/>
      <c r="F23" s="196"/>
      <c r="G23" s="196"/>
      <c r="H23" s="197"/>
      <c r="I23" s="435"/>
      <c r="J23" s="198"/>
    </row>
    <row r="24" spans="1:10" ht="14.25">
      <c r="A24" s="199"/>
      <c r="B24" s="194"/>
      <c r="C24" s="194"/>
      <c r="D24" s="195"/>
      <c r="E24" s="196"/>
      <c r="F24" s="196"/>
      <c r="G24" s="196"/>
      <c r="H24" s="197"/>
      <c r="I24" s="435"/>
      <c r="J24" s="198"/>
    </row>
    <row r="25" spans="1:10" ht="14.25">
      <c r="A25" s="200"/>
      <c r="B25" s="200"/>
      <c r="C25" s="201"/>
      <c r="D25" s="202"/>
      <c r="E25" s="203" t="s">
        <v>118</v>
      </c>
      <c r="F25" s="204">
        <f>SUM(F22:F24)</f>
        <v>0</v>
      </c>
      <c r="G25" s="204">
        <f>SUM(G22:G24)</f>
        <v>0</v>
      </c>
      <c r="H25" s="205">
        <f>SUM(H22:H24)</f>
        <v>0</v>
      </c>
      <c r="I25" s="436"/>
      <c r="J25" s="206"/>
    </row>
    <row r="26" spans="1:9" ht="14.25">
      <c r="A26" s="207"/>
      <c r="B26" s="207"/>
      <c r="C26" s="208"/>
      <c r="D26" s="209"/>
      <c r="E26" s="210"/>
      <c r="F26" s="211"/>
      <c r="G26" s="211"/>
      <c r="H26" s="211"/>
      <c r="I26" s="211"/>
    </row>
    <row r="27" spans="1:9" ht="15" thickBot="1">
      <c r="A27" s="198"/>
      <c r="B27" s="212"/>
      <c r="C27" s="213"/>
      <c r="D27" s="214"/>
      <c r="E27" s="215"/>
      <c r="F27" s="216"/>
      <c r="G27" s="216" t="s">
        <v>119</v>
      </c>
      <c r="H27" s="217">
        <f>H25</f>
        <v>0</v>
      </c>
      <c r="I27" s="437"/>
    </row>
    <row r="28" spans="1:9" ht="14.25">
      <c r="A28" s="218"/>
      <c r="B28" s="212"/>
      <c r="C28" s="213"/>
      <c r="D28" s="214"/>
      <c r="E28" s="215"/>
      <c r="F28" s="219"/>
      <c r="G28" s="220"/>
      <c r="H28" s="213"/>
      <c r="I28" s="213"/>
    </row>
    <row r="29" spans="1:10" ht="14.25">
      <c r="A29" s="206"/>
      <c r="B29" s="206"/>
      <c r="C29" s="221"/>
      <c r="D29" s="222"/>
      <c r="E29" s="212"/>
      <c r="F29" s="223" t="s">
        <v>120</v>
      </c>
      <c r="G29" s="224"/>
      <c r="H29" s="225"/>
      <c r="I29" s="225"/>
      <c r="J29" s="206"/>
    </row>
    <row r="30" spans="1:10" ht="14.25">
      <c r="A30" s="206"/>
      <c r="B30" s="206"/>
      <c r="C30" s="221"/>
      <c r="D30" s="222"/>
      <c r="E30" s="226" t="s">
        <v>121</v>
      </c>
      <c r="F30" s="227">
        <v>0</v>
      </c>
      <c r="G30" s="227">
        <v>0</v>
      </c>
      <c r="H30" s="228">
        <f>F30+G30</f>
        <v>0</v>
      </c>
      <c r="I30" s="220"/>
      <c r="J30" s="206"/>
    </row>
    <row r="31" spans="1:10" ht="14.25">
      <c r="A31" s="206"/>
      <c r="B31" s="206"/>
      <c r="C31" s="221"/>
      <c r="D31" s="222"/>
      <c r="E31" s="222">
        <v>0</v>
      </c>
      <c r="F31" s="227">
        <v>0</v>
      </c>
      <c r="G31" s="227">
        <v>0</v>
      </c>
      <c r="H31" s="228">
        <f>F31+G31</f>
        <v>0</v>
      </c>
      <c r="I31" s="220"/>
      <c r="J31" s="206"/>
    </row>
    <row r="32" spans="1:10" ht="14.25">
      <c r="A32" s="206"/>
      <c r="B32" s="206"/>
      <c r="C32" s="221"/>
      <c r="D32" s="222"/>
      <c r="E32" s="222">
        <v>0.07</v>
      </c>
      <c r="F32" s="227">
        <v>0</v>
      </c>
      <c r="G32" s="227">
        <v>0</v>
      </c>
      <c r="H32" s="228">
        <f>F32+G32</f>
        <v>0</v>
      </c>
      <c r="I32" s="220"/>
      <c r="J32" s="206"/>
    </row>
    <row r="33" spans="1:9" ht="14.25">
      <c r="A33" s="218"/>
      <c r="B33" s="218"/>
      <c r="C33" s="213"/>
      <c r="D33" s="214"/>
      <c r="E33" s="222">
        <v>0.23</v>
      </c>
      <c r="F33" s="227">
        <f>F25</f>
        <v>0</v>
      </c>
      <c r="G33" s="227">
        <f>G25</f>
        <v>0</v>
      </c>
      <c r="H33" s="228">
        <f>F33+G33</f>
        <v>0</v>
      </c>
      <c r="I33" s="220"/>
    </row>
    <row r="34" spans="1:9" ht="14.25">
      <c r="A34" s="218"/>
      <c r="B34" s="218"/>
      <c r="C34" s="213"/>
      <c r="D34" s="214"/>
      <c r="E34" s="222">
        <v>0.12</v>
      </c>
      <c r="F34" s="227">
        <v>0</v>
      </c>
      <c r="G34" s="227">
        <v>0</v>
      </c>
      <c r="H34" s="228">
        <f>F34+G34</f>
        <v>0</v>
      </c>
      <c r="I34" s="220"/>
    </row>
    <row r="35" spans="1:9" ht="14.25">
      <c r="A35" s="218"/>
      <c r="B35" s="218"/>
      <c r="C35" s="213"/>
      <c r="D35" s="214"/>
      <c r="E35" s="222"/>
      <c r="F35" s="229"/>
      <c r="G35" s="229"/>
      <c r="H35" s="220"/>
      <c r="I35" s="220"/>
    </row>
    <row r="36" spans="1:9" ht="14.25">
      <c r="A36" s="230"/>
      <c r="B36" s="218"/>
      <c r="C36" s="213"/>
      <c r="D36" s="214"/>
      <c r="E36" s="212"/>
      <c r="F36" s="212"/>
      <c r="G36" s="212"/>
      <c r="H36" s="231" t="s">
        <v>122</v>
      </c>
      <c r="I36" s="231"/>
    </row>
    <row r="37" spans="1:9" ht="14.25">
      <c r="A37" s="213"/>
      <c r="B37" s="218"/>
      <c r="C37" s="213"/>
      <c r="D37" s="214"/>
      <c r="E37" s="212"/>
      <c r="F37" s="212"/>
      <c r="G37" s="232"/>
      <c r="H37" s="233">
        <f>slownie!B10</f>
      </c>
      <c r="I37" s="233"/>
    </row>
    <row r="38" spans="1:9" ht="14.25">
      <c r="A38" s="230"/>
      <c r="B38" s="218"/>
      <c r="C38" s="213"/>
      <c r="D38" s="214"/>
      <c r="E38" s="212"/>
      <c r="F38" s="212"/>
      <c r="G38" s="234" t="s">
        <v>123</v>
      </c>
      <c r="H38" s="235" t="s">
        <v>124</v>
      </c>
      <c r="I38" s="235"/>
    </row>
    <row r="39" spans="1:9" ht="14.25">
      <c r="A39" s="218"/>
      <c r="B39" s="218"/>
      <c r="C39" s="213"/>
      <c r="D39" s="214"/>
      <c r="E39" s="212"/>
      <c r="F39" s="212"/>
      <c r="G39" s="234" t="s">
        <v>125</v>
      </c>
      <c r="H39" s="163">
        <f>H10</f>
        <v>45104</v>
      </c>
      <c r="I39" s="163"/>
    </row>
    <row r="40" spans="1:9" ht="7.5" customHeight="1">
      <c r="A40" s="218"/>
      <c r="B40" s="218"/>
      <c r="C40" s="213"/>
      <c r="D40" s="214"/>
      <c r="E40" s="212"/>
      <c r="F40" s="212"/>
      <c r="G40" s="212"/>
      <c r="H40" s="426">
        <f>H11</f>
        <v>45104</v>
      </c>
      <c r="I40" s="433"/>
    </row>
    <row r="41" spans="1:9" ht="30" customHeight="1">
      <c r="A41" s="542" t="s">
        <v>153</v>
      </c>
      <c r="B41" s="542"/>
      <c r="C41" s="542"/>
      <c r="D41" s="542"/>
      <c r="E41" s="542"/>
      <c r="F41" s="212"/>
      <c r="G41" s="212"/>
      <c r="H41" s="427" t="s">
        <v>202</v>
      </c>
      <c r="I41" s="427"/>
    </row>
    <row r="42" spans="1:9" ht="14.25">
      <c r="A42" s="218"/>
      <c r="B42" s="218"/>
      <c r="C42" s="213"/>
      <c r="D42" s="214"/>
      <c r="E42" s="212"/>
      <c r="F42" s="212"/>
      <c r="G42" s="212"/>
      <c r="H42" s="215"/>
      <c r="I42" s="215"/>
    </row>
    <row r="43" spans="1:10" ht="14.25">
      <c r="A43" s="236" t="s">
        <v>126</v>
      </c>
      <c r="B43" s="237"/>
      <c r="C43" s="238"/>
      <c r="D43" s="239"/>
      <c r="E43" s="240"/>
      <c r="F43" s="241"/>
      <c r="G43" s="240"/>
      <c r="H43" s="242" t="s">
        <v>127</v>
      </c>
      <c r="I43" s="438"/>
      <c r="J43" s="243"/>
    </row>
    <row r="44" spans="1:10" ht="14.25">
      <c r="A44" s="293"/>
      <c r="B44" s="294"/>
      <c r="C44" s="295"/>
      <c r="D44" s="296"/>
      <c r="E44" s="297"/>
      <c r="F44" s="298"/>
      <c r="G44" s="297"/>
      <c r="H44" s="299"/>
      <c r="I44" s="438"/>
      <c r="J44" s="243"/>
    </row>
    <row r="45" spans="1:9" ht="14.25">
      <c r="A45" s="244"/>
      <c r="B45" s="245"/>
      <c r="C45" s="246"/>
      <c r="D45" s="247"/>
      <c r="E45" s="248"/>
      <c r="F45" s="248"/>
      <c r="G45" s="248"/>
      <c r="H45" s="249"/>
      <c r="I45" s="210"/>
    </row>
    <row r="46" spans="1:9" ht="14.25">
      <c r="A46" s="250" t="s">
        <v>128</v>
      </c>
      <c r="B46" s="119"/>
      <c r="C46" s="251"/>
      <c r="D46" s="252"/>
      <c r="E46" s="253"/>
      <c r="F46" s="253"/>
      <c r="G46" s="253"/>
      <c r="H46" s="254" t="s">
        <v>129</v>
      </c>
      <c r="I46" s="210"/>
    </row>
    <row r="47" spans="5:9" ht="14.25">
      <c r="E47" s="232"/>
      <c r="F47" s="256"/>
      <c r="G47" s="232"/>
      <c r="H47" s="215"/>
      <c r="I47" s="215"/>
    </row>
    <row r="48" spans="5:9" ht="14.25">
      <c r="E48" s="257"/>
      <c r="F48" s="257"/>
      <c r="G48" s="257"/>
      <c r="H48" s="215"/>
      <c r="I48" s="215"/>
    </row>
  </sheetData>
  <sheetProtection password="CCCE" sheet="1"/>
  <mergeCells count="4">
    <mergeCell ref="D17:H17"/>
    <mergeCell ref="F20:H20"/>
    <mergeCell ref="A16:H16"/>
    <mergeCell ref="A41:E41"/>
  </mergeCells>
  <dataValidations count="1">
    <dataValidation type="list" allowBlank="1" showInputMessage="1" showErrorMessage="1" sqref="H39:I39">
      <formula1>$H$40:$H$41</formula1>
    </dataValidation>
  </dataValidations>
  <printOptions/>
  <pageMargins left="0.59" right="0.56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12.59765625" style="277" customWidth="1"/>
    <col min="2" max="3" width="15.59765625" style="277" customWidth="1"/>
    <col min="4" max="4" width="14.59765625" style="277" customWidth="1"/>
    <col min="5" max="8" width="10.59765625" style="277" customWidth="1"/>
    <col min="9" max="9" width="8" style="277" customWidth="1"/>
  </cols>
  <sheetData>
    <row r="1" spans="1:9" ht="14.25">
      <c r="A1" s="269"/>
      <c r="B1" s="270"/>
      <c r="C1" s="270"/>
      <c r="D1" s="270"/>
      <c r="E1" s="270"/>
      <c r="F1" s="270"/>
      <c r="G1" s="270"/>
      <c r="H1" s="270"/>
      <c r="I1" s="270"/>
    </row>
    <row r="2" spans="1:9" ht="14.25">
      <c r="A2" s="258"/>
      <c r="B2" s="259" t="s">
        <v>130</v>
      </c>
      <c r="C2" s="258"/>
      <c r="D2" s="260"/>
      <c r="E2" s="260"/>
      <c r="F2" s="260"/>
      <c r="G2" s="260"/>
      <c r="H2" s="260"/>
      <c r="I2" s="258"/>
    </row>
    <row r="3" spans="1:9" ht="14.25">
      <c r="A3" s="259" t="s">
        <v>130</v>
      </c>
      <c r="B3" s="261">
        <f>'F VAT'!H27</f>
        <v>0</v>
      </c>
      <c r="C3" s="262"/>
      <c r="D3" s="260"/>
      <c r="E3" s="260"/>
      <c r="F3" s="260"/>
      <c r="G3" s="260"/>
      <c r="H3" s="260"/>
      <c r="I3" s="258"/>
    </row>
    <row r="4" spans="1:9" ht="14.25">
      <c r="A4" s="259"/>
      <c r="B4" s="262"/>
      <c r="C4" s="263" t="s">
        <v>131</v>
      </c>
      <c r="D4" s="264" t="s">
        <v>132</v>
      </c>
      <c r="E4" s="264" t="s">
        <v>133</v>
      </c>
      <c r="F4" s="264" t="s">
        <v>134</v>
      </c>
      <c r="G4" s="264" t="s">
        <v>135</v>
      </c>
      <c r="H4" s="264" t="s">
        <v>136</v>
      </c>
      <c r="I4" s="258"/>
    </row>
    <row r="5" spans="1:9" ht="14.25">
      <c r="A5" s="259" t="s">
        <v>137</v>
      </c>
      <c r="B5" s="258"/>
      <c r="C5" s="265"/>
      <c r="D5" s="266">
        <f>ROUND((B3-INT(B3))*100,0)</f>
        <v>0</v>
      </c>
      <c r="E5" s="266">
        <f>IF(B3&gt;=1,VALUE(RIGHT(LEFT(INT(B3),LEN(INT(B3))),3)),0)</f>
        <v>0</v>
      </c>
      <c r="F5" s="266">
        <f>IF(B3&gt;=1000,VALUE(TEXT(RIGHT(LEFT(INT(B3),LEN(INT(B3))-3),3),"000")),0)</f>
        <v>0</v>
      </c>
      <c r="G5" s="266">
        <f>IF(B3&gt;=1000000,VALUE(TEXT(RIGHT(LEFT(INT(B3),LEN(INT(B3))-6),3),"000")),0)</f>
        <v>0</v>
      </c>
      <c r="H5" s="266">
        <f>IF(B3&gt;=1000000000,VALUE(TEXT(RIGHT(LEFT(INT(B3),LEN(INT(B3))-9),3),"000")),0)</f>
        <v>0</v>
      </c>
      <c r="I5" s="258"/>
    </row>
    <row r="6" spans="1:9" ht="14.25">
      <c r="A6" s="259" t="s">
        <v>138</v>
      </c>
      <c r="B6" s="267"/>
      <c r="C6" s="267" t="str">
        <f>ROUND((B3-INT(B3))*100,0)&amp;"/"&amp;100&amp;" groszy"</f>
        <v>0/100 groszy</v>
      </c>
      <c r="D6" s="267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68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68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68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67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67"/>
    </row>
    <row r="7" spans="1:9" ht="14.25">
      <c r="A7" s="258"/>
      <c r="B7" s="258"/>
      <c r="C7" s="258"/>
      <c r="D7" s="260"/>
      <c r="E7" s="260"/>
      <c r="F7" s="260"/>
      <c r="G7" s="260"/>
      <c r="H7" s="260"/>
      <c r="I7" s="258"/>
    </row>
    <row r="8" spans="1:9" ht="14.25">
      <c r="A8" s="259" t="s">
        <v>140</v>
      </c>
      <c r="B8" s="271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72"/>
      <c r="D8" s="272"/>
      <c r="E8" s="272"/>
      <c r="F8" s="272"/>
      <c r="G8" s="272"/>
      <c r="H8" s="272"/>
      <c r="I8" s="273"/>
    </row>
    <row r="9" spans="1:9" ht="14.25">
      <c r="A9" s="259" t="s">
        <v>141</v>
      </c>
      <c r="B9" s="271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72"/>
      <c r="D9" s="272"/>
      <c r="E9" s="272"/>
      <c r="F9" s="272"/>
      <c r="G9" s="272"/>
      <c r="H9" s="272"/>
      <c r="I9" s="273"/>
    </row>
    <row r="10" spans="1:9" ht="14.25">
      <c r="A10" s="259" t="s">
        <v>142</v>
      </c>
      <c r="B10" s="271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72"/>
      <c r="D10" s="272"/>
      <c r="E10" s="272"/>
      <c r="F10" s="272"/>
      <c r="G10" s="272"/>
      <c r="H10" s="272"/>
      <c r="I10" s="273"/>
    </row>
    <row r="11" spans="1:9" ht="14.25">
      <c r="A11" s="259"/>
      <c r="B11" s="258"/>
      <c r="C11" s="258"/>
      <c r="D11" s="260"/>
      <c r="E11" s="260"/>
      <c r="F11" s="260"/>
      <c r="G11" s="260"/>
      <c r="H11" s="260"/>
      <c r="I11" s="258"/>
    </row>
    <row r="12" spans="1:9" ht="14.25">
      <c r="A12" s="274"/>
      <c r="B12" s="274"/>
      <c r="C12" s="274"/>
      <c r="D12" s="275"/>
      <c r="E12" s="275"/>
      <c r="F12" s="275"/>
      <c r="G12" s="275"/>
      <c r="H12" s="275"/>
      <c r="I12" s="276" t="s">
        <v>143</v>
      </c>
    </row>
    <row r="15" spans="1:9" ht="14.25">
      <c r="A15" s="278"/>
      <c r="B15" s="279"/>
      <c r="C15" s="279"/>
      <c r="D15" s="279"/>
      <c r="E15" s="279"/>
      <c r="F15" s="279"/>
      <c r="G15" s="279"/>
      <c r="H15" s="279"/>
      <c r="I15" s="279"/>
    </row>
    <row r="16" spans="1:9" ht="14.25">
      <c r="A16" s="280"/>
      <c r="B16" s="281" t="s">
        <v>130</v>
      </c>
      <c r="C16" s="280"/>
      <c r="D16" s="282"/>
      <c r="E16" s="282"/>
      <c r="F16" s="282"/>
      <c r="G16" s="282"/>
      <c r="H16" s="282"/>
      <c r="I16" s="280"/>
    </row>
    <row r="17" spans="1:9" ht="14.25">
      <c r="A17" s="281" t="s">
        <v>130</v>
      </c>
      <c r="B17" s="261"/>
      <c r="C17" s="283"/>
      <c r="D17" s="282"/>
      <c r="E17" s="282"/>
      <c r="F17" s="282"/>
      <c r="G17" s="282"/>
      <c r="H17" s="282"/>
      <c r="I17" s="280"/>
    </row>
    <row r="18" spans="1:9" ht="14.25">
      <c r="A18" s="281"/>
      <c r="B18" s="283"/>
      <c r="C18" s="284" t="s">
        <v>131</v>
      </c>
      <c r="D18" s="285" t="s">
        <v>132</v>
      </c>
      <c r="E18" s="285" t="s">
        <v>133</v>
      </c>
      <c r="F18" s="285" t="s">
        <v>134</v>
      </c>
      <c r="G18" s="285" t="s">
        <v>135</v>
      </c>
      <c r="H18" s="285" t="s">
        <v>136</v>
      </c>
      <c r="I18" s="280"/>
    </row>
    <row r="19" spans="1:9" ht="14.25">
      <c r="A19" s="281" t="s">
        <v>137</v>
      </c>
      <c r="B19" s="280"/>
      <c r="C19" s="286"/>
      <c r="D19" s="287">
        <f>ROUND((B17-INT(B17))*100,0)</f>
        <v>0</v>
      </c>
      <c r="E19" s="287">
        <f>IF(B17&gt;=1,VALUE(RIGHT(LEFT(INT(B17),LEN(INT(B17))),3)),0)</f>
        <v>0</v>
      </c>
      <c r="F19" s="287">
        <f>IF(B17&gt;=1000,VALUE(TEXT(RIGHT(LEFT(INT(B17),LEN(INT(B17))-3),3),"000")),0)</f>
        <v>0</v>
      </c>
      <c r="G19" s="287">
        <f>IF(B17&gt;=1000000,VALUE(TEXT(RIGHT(LEFT(INT(B17),LEN(INT(B17))-6),3),"000")),0)</f>
        <v>0</v>
      </c>
      <c r="H19" s="287">
        <f>IF(B17&gt;=1000000000,VALUE(TEXT(RIGHT(LEFT(INT(B17),LEN(INT(B17))-9),3),"000")),0)</f>
        <v>0</v>
      </c>
      <c r="I19" s="280"/>
    </row>
    <row r="20" spans="1:9" ht="14.25">
      <c r="A20" s="281" t="s">
        <v>138</v>
      </c>
      <c r="B20" s="288"/>
      <c r="C20" s="288" t="str">
        <f>ROUND((B17-INT(B17))*100,0)&amp;"/"&amp;100&amp;" groszy"</f>
        <v>0/100 groszy</v>
      </c>
      <c r="D20" s="288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289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289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289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288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288"/>
    </row>
    <row r="21" spans="1:9" ht="14.25">
      <c r="A21" s="280"/>
      <c r="B21" s="280"/>
      <c r="C21" s="280"/>
      <c r="D21" s="282"/>
      <c r="E21" s="282"/>
      <c r="F21" s="282"/>
      <c r="G21" s="282"/>
      <c r="H21" s="282"/>
      <c r="I21" s="280"/>
    </row>
    <row r="22" spans="1:9" ht="14.25">
      <c r="A22" s="281" t="s">
        <v>140</v>
      </c>
      <c r="B22" s="271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272"/>
      <c r="D22" s="272"/>
      <c r="E22" s="272"/>
      <c r="F22" s="272"/>
      <c r="G22" s="272"/>
      <c r="H22" s="272"/>
      <c r="I22" s="273"/>
    </row>
    <row r="23" spans="1:9" ht="14.25">
      <c r="A23" s="281" t="s">
        <v>141</v>
      </c>
      <c r="B23" s="271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272"/>
      <c r="D23" s="272"/>
      <c r="E23" s="272"/>
      <c r="F23" s="272"/>
      <c r="G23" s="272"/>
      <c r="H23" s="272"/>
      <c r="I23" s="273"/>
    </row>
    <row r="24" spans="1:9" ht="14.25">
      <c r="A24" s="281" t="s">
        <v>142</v>
      </c>
      <c r="B24" s="271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272"/>
      <c r="D24" s="272"/>
      <c r="E24" s="272"/>
      <c r="F24" s="272"/>
      <c r="G24" s="272"/>
      <c r="H24" s="272"/>
      <c r="I24" s="273"/>
    </row>
    <row r="25" spans="1:9" ht="14.25">
      <c r="A25" s="281"/>
      <c r="B25" s="280"/>
      <c r="C25" s="280"/>
      <c r="D25" s="282"/>
      <c r="E25" s="282"/>
      <c r="F25" s="282"/>
      <c r="G25" s="282"/>
      <c r="H25" s="282"/>
      <c r="I25" s="280"/>
    </row>
    <row r="26" spans="1:9" ht="14.25">
      <c r="A26" s="290"/>
      <c r="B26" s="290"/>
      <c r="C26" s="290"/>
      <c r="D26" s="291"/>
      <c r="E26" s="291"/>
      <c r="F26" s="291"/>
      <c r="G26" s="291"/>
      <c r="H26" s="291"/>
      <c r="I26" s="292" t="s">
        <v>143</v>
      </c>
    </row>
    <row r="29" spans="1:9" ht="14.25">
      <c r="A29" s="278"/>
      <c r="B29" s="279"/>
      <c r="C29" s="279"/>
      <c r="D29" s="279"/>
      <c r="E29" s="279"/>
      <c r="F29" s="279"/>
      <c r="G29" s="279"/>
      <c r="H29" s="279"/>
      <c r="I29" s="279"/>
    </row>
    <row r="30" spans="1:9" ht="14.25">
      <c r="A30" s="280"/>
      <c r="B30" s="281" t="s">
        <v>130</v>
      </c>
      <c r="C30" s="280"/>
      <c r="D30" s="282"/>
      <c r="E30" s="282"/>
      <c r="F30" s="282"/>
      <c r="G30" s="282"/>
      <c r="H30" s="282"/>
      <c r="I30" s="280"/>
    </row>
    <row r="31" spans="1:9" ht="14.25">
      <c r="A31" s="281" t="s">
        <v>130</v>
      </c>
      <c r="B31" s="261"/>
      <c r="C31" s="283"/>
      <c r="D31" s="282"/>
      <c r="E31" s="282"/>
      <c r="F31" s="282"/>
      <c r="G31" s="282"/>
      <c r="H31" s="282"/>
      <c r="I31" s="280"/>
    </row>
    <row r="32" spans="1:9" ht="14.25">
      <c r="A32" s="281"/>
      <c r="B32" s="283"/>
      <c r="C32" s="284" t="s">
        <v>131</v>
      </c>
      <c r="D32" s="285" t="s">
        <v>132</v>
      </c>
      <c r="E32" s="285" t="s">
        <v>133</v>
      </c>
      <c r="F32" s="285" t="s">
        <v>134</v>
      </c>
      <c r="G32" s="285" t="s">
        <v>135</v>
      </c>
      <c r="H32" s="285" t="s">
        <v>136</v>
      </c>
      <c r="I32" s="280"/>
    </row>
    <row r="33" spans="1:9" ht="14.25">
      <c r="A33" s="281" t="s">
        <v>137</v>
      </c>
      <c r="B33" s="280"/>
      <c r="C33" s="286"/>
      <c r="D33" s="287">
        <f>ROUND((B31-INT(B31))*100,0)</f>
        <v>0</v>
      </c>
      <c r="E33" s="287">
        <f>IF(B31&gt;=1,VALUE(RIGHT(LEFT(INT(B31),LEN(INT(B31))),3)),0)</f>
        <v>0</v>
      </c>
      <c r="F33" s="287">
        <f>IF(B31&gt;=1000,VALUE(TEXT(RIGHT(LEFT(INT(B31),LEN(INT(B31))-3),3),"000")),0)</f>
        <v>0</v>
      </c>
      <c r="G33" s="287">
        <f>IF(B31&gt;=1000000,VALUE(TEXT(RIGHT(LEFT(INT(B31),LEN(INT(B31))-6),3),"000")),0)</f>
        <v>0</v>
      </c>
      <c r="H33" s="287">
        <f>IF(B31&gt;=1000000000,VALUE(TEXT(RIGHT(LEFT(INT(B31),LEN(INT(B31))-9),3),"000")),0)</f>
        <v>0</v>
      </c>
      <c r="I33" s="280"/>
    </row>
    <row r="34" spans="1:9" ht="14.25">
      <c r="A34" s="281" t="s">
        <v>138</v>
      </c>
      <c r="B34" s="288"/>
      <c r="C34" s="288" t="str">
        <f>ROUND((B31-INT(B31))*100,0)&amp;"/"&amp;100&amp;" groszy"</f>
        <v>0/100 groszy</v>
      </c>
      <c r="D34" s="288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289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289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289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288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288"/>
    </row>
    <row r="35" spans="1:9" ht="14.25">
      <c r="A35" s="280"/>
      <c r="B35" s="280"/>
      <c r="C35" s="280"/>
      <c r="D35" s="282"/>
      <c r="E35" s="282"/>
      <c r="F35" s="282"/>
      <c r="G35" s="282"/>
      <c r="H35" s="282"/>
      <c r="I35" s="280"/>
    </row>
    <row r="36" spans="1:9" ht="14.25">
      <c r="A36" s="281" t="s">
        <v>140</v>
      </c>
      <c r="B36" s="271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272"/>
      <c r="D36" s="272"/>
      <c r="E36" s="272"/>
      <c r="F36" s="272"/>
      <c r="G36" s="272"/>
      <c r="H36" s="272"/>
      <c r="I36" s="273"/>
    </row>
    <row r="37" spans="1:9" ht="14.25">
      <c r="A37" s="281" t="s">
        <v>141</v>
      </c>
      <c r="B37" s="271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272"/>
      <c r="D37" s="272"/>
      <c r="E37" s="272"/>
      <c r="F37" s="272"/>
      <c r="G37" s="272"/>
      <c r="H37" s="272"/>
      <c r="I37" s="273"/>
    </row>
    <row r="38" spans="1:9" ht="14.25">
      <c r="A38" s="281" t="s">
        <v>142</v>
      </c>
      <c r="B38" s="271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272"/>
      <c r="D38" s="272"/>
      <c r="E38" s="272"/>
      <c r="F38" s="272"/>
      <c r="G38" s="272"/>
      <c r="H38" s="272"/>
      <c r="I38" s="273"/>
    </row>
    <row r="39" spans="1:9" ht="14.25">
      <c r="A39" s="281"/>
      <c r="B39" s="280"/>
      <c r="C39" s="280"/>
      <c r="D39" s="282"/>
      <c r="E39" s="282"/>
      <c r="F39" s="282"/>
      <c r="G39" s="282"/>
      <c r="H39" s="282"/>
      <c r="I39" s="280"/>
    </row>
    <row r="40" spans="1:9" ht="14.25">
      <c r="A40" s="290"/>
      <c r="B40" s="290"/>
      <c r="C40" s="290"/>
      <c r="D40" s="291"/>
      <c r="E40" s="291"/>
      <c r="F40" s="291"/>
      <c r="G40" s="291"/>
      <c r="H40" s="291"/>
      <c r="I40" s="292" t="s">
        <v>143</v>
      </c>
    </row>
  </sheetData>
  <sheetProtection password="CCCE" sheet="1" objects="1" scenarios="1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04"/>
  <sheetViews>
    <sheetView zoomScalePageLayoutView="0" workbookViewId="0" topLeftCell="A91">
      <selection activeCell="T13" sqref="T13"/>
    </sheetView>
  </sheetViews>
  <sheetFormatPr defaultColWidth="8.796875" defaultRowHeight="14.25"/>
  <cols>
    <col min="1" max="1" width="1.59765625" style="3" customWidth="1"/>
    <col min="2" max="2" width="2.09765625" style="3" customWidth="1"/>
    <col min="3" max="3" width="9" style="3" customWidth="1"/>
    <col min="4" max="4" width="14.19921875" style="3" customWidth="1"/>
    <col min="5" max="5" width="2.19921875" style="3" customWidth="1"/>
    <col min="6" max="6" width="4.09765625" style="3" customWidth="1"/>
    <col min="7" max="7" width="9" style="3" hidden="1" customWidth="1"/>
    <col min="8" max="8" width="7.8984375" style="3" customWidth="1"/>
    <col min="9" max="9" width="2.19921875" style="3" customWidth="1"/>
    <col min="10" max="10" width="10.8984375" style="3" customWidth="1"/>
    <col min="11" max="11" width="2.19921875" style="3" customWidth="1"/>
    <col min="12" max="12" width="11.5" style="3" customWidth="1"/>
    <col min="13" max="13" width="2.09765625" style="3" customWidth="1"/>
    <col min="14" max="14" width="4.69921875" style="3" customWidth="1"/>
    <col min="15" max="15" width="2.59765625" style="3" customWidth="1"/>
    <col min="16" max="16" width="8.09765625" style="3" customWidth="1"/>
    <col min="17" max="17" width="1.4921875" style="3" customWidth="1"/>
    <col min="18" max="18" width="2" style="3" customWidth="1"/>
    <col min="19" max="19" width="2.09765625" style="3" customWidth="1"/>
    <col min="20" max="20" width="17" style="3" customWidth="1"/>
    <col min="21" max="16384" width="9" style="3" customWidth="1"/>
  </cols>
  <sheetData>
    <row r="1" ht="14.25"/>
    <row r="2" spans="3:18" ht="72.75" customHeight="1">
      <c r="C2" s="319" t="s">
        <v>155</v>
      </c>
      <c r="F2" s="15" t="s">
        <v>145</v>
      </c>
      <c r="J2" s="454" t="s">
        <v>163</v>
      </c>
      <c r="K2" s="455"/>
      <c r="L2" s="455"/>
      <c r="M2" s="455"/>
      <c r="N2" s="455"/>
      <c r="O2" s="456"/>
      <c r="P2" s="420" t="s">
        <v>183</v>
      </c>
      <c r="R2" s="422" t="s">
        <v>182</v>
      </c>
    </row>
    <row r="3" spans="3:18" ht="14.25">
      <c r="C3" s="457" t="s">
        <v>0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18" ht="14.25">
      <c r="B4" s="4"/>
      <c r="C4" s="458" t="s">
        <v>81</v>
      </c>
      <c r="D4" s="458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2:18" ht="14.25">
      <c r="B5" s="126"/>
      <c r="C5" s="495" t="s">
        <v>154</v>
      </c>
      <c r="D5" s="496"/>
      <c r="E5" s="127"/>
      <c r="F5" s="492" t="s">
        <v>162</v>
      </c>
      <c r="G5" s="493"/>
      <c r="H5" s="493"/>
      <c r="I5" s="493"/>
      <c r="J5" s="494"/>
      <c r="K5" s="405"/>
      <c r="L5" s="128"/>
      <c r="M5" s="405"/>
      <c r="N5" s="405"/>
      <c r="O5" s="405"/>
      <c r="P5" s="405"/>
      <c r="Q5" s="405"/>
      <c r="R5" s="405"/>
    </row>
    <row r="6" spans="2:18" ht="15" thickBot="1">
      <c r="B6" s="4"/>
      <c r="C6" s="82"/>
      <c r="D6" s="93"/>
      <c r="E6" s="93"/>
      <c r="F6" s="93"/>
      <c r="G6" s="93"/>
      <c r="H6" s="93"/>
      <c r="I6" s="93"/>
      <c r="J6" s="93"/>
      <c r="K6" s="93"/>
      <c r="L6" s="94"/>
      <c r="M6" s="94"/>
      <c r="N6" s="94"/>
      <c r="O6" s="94"/>
      <c r="P6" s="95"/>
      <c r="Q6" s="95"/>
      <c r="R6" s="38"/>
    </row>
    <row r="7" spans="2:19" ht="14.25">
      <c r="B7" s="23"/>
      <c r="C7" s="463" t="s">
        <v>31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  <c r="S7" s="34"/>
    </row>
    <row r="8" spans="2:19" ht="10.5" customHeight="1">
      <c r="B8" s="23"/>
      <c r="C8" s="83"/>
      <c r="D8" s="5"/>
      <c r="E8" s="5"/>
      <c r="F8" s="36"/>
      <c r="G8" s="36"/>
      <c r="H8" s="36"/>
      <c r="I8" s="36"/>
      <c r="J8" s="36"/>
      <c r="K8" s="36"/>
      <c r="L8" s="36"/>
      <c r="M8" s="36"/>
      <c r="N8" s="36"/>
      <c r="O8" s="37"/>
      <c r="P8" s="38"/>
      <c r="R8" s="84"/>
      <c r="S8" s="34"/>
    </row>
    <row r="9" spans="2:19" s="7" customFormat="1" ht="12">
      <c r="B9" s="19"/>
      <c r="C9" s="85" t="s">
        <v>1</v>
      </c>
      <c r="D9" s="66"/>
      <c r="E9" s="78"/>
      <c r="F9" s="469" t="s">
        <v>184</v>
      </c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24"/>
      <c r="R9" s="86"/>
      <c r="S9" s="26"/>
    </row>
    <row r="10" spans="2:19" ht="10.5" customHeight="1">
      <c r="B10" s="23"/>
      <c r="C10" s="87"/>
      <c r="D10" s="40"/>
      <c r="E10" s="40"/>
      <c r="F10" s="45"/>
      <c r="G10" s="45"/>
      <c r="H10" s="45"/>
      <c r="I10" s="45"/>
      <c r="J10" s="45"/>
      <c r="K10" s="40"/>
      <c r="L10" s="45"/>
      <c r="M10" s="45"/>
      <c r="N10" s="45"/>
      <c r="O10" s="53"/>
      <c r="P10" s="46"/>
      <c r="R10" s="84"/>
      <c r="S10" s="34"/>
    </row>
    <row r="11" spans="2:19" ht="10.5" customHeight="1">
      <c r="B11" s="23"/>
      <c r="C11" s="83"/>
      <c r="D11" s="5"/>
      <c r="E11" s="21"/>
      <c r="F11" s="451" t="s">
        <v>4</v>
      </c>
      <c r="G11" s="451"/>
      <c r="H11" s="451"/>
      <c r="I11" s="451"/>
      <c r="J11" s="451"/>
      <c r="K11" s="61"/>
      <c r="L11" s="451" t="s">
        <v>5</v>
      </c>
      <c r="M11" s="451"/>
      <c r="N11" s="451"/>
      <c r="O11" s="451"/>
      <c r="P11" s="451"/>
      <c r="Q11" s="57"/>
      <c r="R11" s="84"/>
      <c r="S11" s="34"/>
    </row>
    <row r="12" spans="2:19" s="7" customFormat="1" ht="12">
      <c r="B12" s="19"/>
      <c r="C12" s="85" t="s">
        <v>2</v>
      </c>
      <c r="D12" s="66"/>
      <c r="E12" s="78"/>
      <c r="F12" s="469" t="s">
        <v>185</v>
      </c>
      <c r="G12" s="469"/>
      <c r="H12" s="469"/>
      <c r="I12" s="469"/>
      <c r="J12" s="469"/>
      <c r="K12" s="25"/>
      <c r="L12" s="469" t="s">
        <v>186</v>
      </c>
      <c r="M12" s="469"/>
      <c r="N12" s="469"/>
      <c r="O12" s="469"/>
      <c r="P12" s="469"/>
      <c r="Q12" s="24"/>
      <c r="R12" s="86"/>
      <c r="S12" s="26"/>
    </row>
    <row r="13" spans="2:19" s="7" customFormat="1" ht="12">
      <c r="B13" s="19"/>
      <c r="C13" s="97" t="s">
        <v>3</v>
      </c>
      <c r="D13" s="77"/>
      <c r="E13" s="43"/>
      <c r="F13" s="54"/>
      <c r="G13" s="54"/>
      <c r="H13" s="54"/>
      <c r="I13" s="54"/>
      <c r="J13" s="54"/>
      <c r="L13" s="44"/>
      <c r="M13" s="44"/>
      <c r="N13" s="44"/>
      <c r="O13" s="44"/>
      <c r="P13" s="43"/>
      <c r="R13" s="86"/>
      <c r="S13" s="26"/>
    </row>
    <row r="14" spans="2:19" ht="10.5" customHeight="1">
      <c r="B14" s="23"/>
      <c r="C14" s="87"/>
      <c r="D14" s="68"/>
      <c r="E14" s="61"/>
      <c r="F14" s="451" t="s">
        <v>6</v>
      </c>
      <c r="G14" s="451"/>
      <c r="H14" s="451"/>
      <c r="I14" s="451"/>
      <c r="J14" s="451"/>
      <c r="K14" s="56"/>
      <c r="L14" s="477"/>
      <c r="M14" s="477"/>
      <c r="N14" s="477"/>
      <c r="O14" s="477"/>
      <c r="P14" s="477"/>
      <c r="Q14" s="409"/>
      <c r="R14" s="84"/>
      <c r="S14" s="34"/>
    </row>
    <row r="15" spans="2:19" s="7" customFormat="1" ht="12.75">
      <c r="B15" s="19"/>
      <c r="C15" s="83"/>
      <c r="D15" s="69"/>
      <c r="E15" s="25"/>
      <c r="F15" s="473" t="s">
        <v>13</v>
      </c>
      <c r="G15" s="473"/>
      <c r="H15" s="473"/>
      <c r="I15" s="473"/>
      <c r="J15" s="473"/>
      <c r="K15" s="26"/>
      <c r="L15" s="475"/>
      <c r="M15" s="475"/>
      <c r="N15" s="475"/>
      <c r="O15" s="475"/>
      <c r="P15" s="475"/>
      <c r="Q15" s="407"/>
      <c r="R15" s="86"/>
      <c r="S15" s="26"/>
    </row>
    <row r="16" spans="2:19" ht="10.5" customHeight="1">
      <c r="B16" s="23"/>
      <c r="C16" s="83"/>
      <c r="D16" s="70"/>
      <c r="E16" s="56"/>
      <c r="F16" s="45"/>
      <c r="G16" s="45"/>
      <c r="H16" s="45"/>
      <c r="I16" s="40"/>
      <c r="J16" s="40"/>
      <c r="K16" s="5"/>
      <c r="L16" s="36"/>
      <c r="M16" s="36"/>
      <c r="N16" s="36"/>
      <c r="O16" s="37"/>
      <c r="P16" s="38"/>
      <c r="R16" s="84"/>
      <c r="S16" s="34"/>
    </row>
    <row r="17" spans="2:19" ht="10.5" customHeight="1">
      <c r="B17" s="23"/>
      <c r="C17" s="83"/>
      <c r="D17" s="70"/>
      <c r="E17" s="61"/>
      <c r="F17" s="451" t="s">
        <v>26</v>
      </c>
      <c r="G17" s="451"/>
      <c r="H17" s="451"/>
      <c r="I17" s="58"/>
      <c r="J17" s="409"/>
      <c r="K17" s="21"/>
      <c r="L17" s="478" t="s">
        <v>23</v>
      </c>
      <c r="M17" s="478"/>
      <c r="N17" s="478"/>
      <c r="O17" s="478"/>
      <c r="P17" s="478"/>
      <c r="Q17" s="59"/>
      <c r="R17" s="84"/>
      <c r="S17" s="34"/>
    </row>
    <row r="18" spans="2:19" s="7" customFormat="1" ht="12.75">
      <c r="B18" s="19"/>
      <c r="C18" s="83"/>
      <c r="D18" s="69"/>
      <c r="E18" s="25"/>
      <c r="F18" s="476" t="s">
        <v>187</v>
      </c>
      <c r="G18" s="476"/>
      <c r="H18" s="476"/>
      <c r="I18" s="27"/>
      <c r="J18" s="13" t="s">
        <v>82</v>
      </c>
      <c r="K18" s="19"/>
      <c r="L18" s="469" t="s">
        <v>188</v>
      </c>
      <c r="M18" s="469"/>
      <c r="N18" s="469"/>
      <c r="O18" s="469"/>
      <c r="P18" s="469"/>
      <c r="Q18" s="24"/>
      <c r="R18" s="86"/>
      <c r="S18" s="26"/>
    </row>
    <row r="19" spans="2:19" ht="10.5" customHeight="1">
      <c r="B19" s="23"/>
      <c r="C19" s="83"/>
      <c r="D19" s="70"/>
      <c r="E19" s="56"/>
      <c r="F19" s="45"/>
      <c r="G19" s="45"/>
      <c r="H19" s="45"/>
      <c r="I19" s="36"/>
      <c r="J19" s="36"/>
      <c r="K19" s="5"/>
      <c r="L19" s="45"/>
      <c r="M19" s="40"/>
      <c r="N19" s="40"/>
      <c r="O19" s="41"/>
      <c r="P19" s="46"/>
      <c r="R19" s="84"/>
      <c r="S19" s="34"/>
    </row>
    <row r="20" spans="2:19" ht="10.5" customHeight="1">
      <c r="B20" s="23"/>
      <c r="C20" s="83"/>
      <c r="D20" s="70"/>
      <c r="E20" s="61"/>
      <c r="F20" s="451" t="s">
        <v>24</v>
      </c>
      <c r="G20" s="451"/>
      <c r="H20" s="451"/>
      <c r="I20" s="451"/>
      <c r="J20" s="451"/>
      <c r="K20" s="61"/>
      <c r="L20" s="403" t="s">
        <v>25</v>
      </c>
      <c r="M20" s="58"/>
      <c r="N20" s="11"/>
      <c r="O20" s="62"/>
      <c r="P20" s="403" t="s">
        <v>27</v>
      </c>
      <c r="Q20" s="58"/>
      <c r="R20" s="84"/>
      <c r="S20" s="34"/>
    </row>
    <row r="21" spans="2:19" s="7" customFormat="1" ht="12.75">
      <c r="B21" s="19"/>
      <c r="C21" s="83"/>
      <c r="D21" s="69"/>
      <c r="E21" s="25"/>
      <c r="F21" s="476" t="s">
        <v>189</v>
      </c>
      <c r="G21" s="476"/>
      <c r="H21" s="476"/>
      <c r="I21" s="476"/>
      <c r="J21" s="476"/>
      <c r="K21" s="28"/>
      <c r="L21" s="408">
        <v>12</v>
      </c>
      <c r="M21" s="27"/>
      <c r="N21" s="12"/>
      <c r="O21" s="20"/>
      <c r="P21" s="408">
        <v>5</v>
      </c>
      <c r="Q21" s="27"/>
      <c r="R21" s="86"/>
      <c r="S21" s="26"/>
    </row>
    <row r="22" spans="2:19" ht="10.5" customHeight="1">
      <c r="B22" s="23"/>
      <c r="C22" s="83"/>
      <c r="D22" s="70"/>
      <c r="E22" s="71"/>
      <c r="F22" s="72"/>
      <c r="G22" s="72"/>
      <c r="H22" s="72"/>
      <c r="I22" s="72"/>
      <c r="J22" s="73"/>
      <c r="K22" s="74"/>
      <c r="L22" s="72"/>
      <c r="M22" s="74"/>
      <c r="N22" s="74"/>
      <c r="O22" s="75"/>
      <c r="P22" s="76"/>
      <c r="R22" s="84"/>
      <c r="S22" s="34"/>
    </row>
    <row r="23" spans="2:19" ht="10.5" customHeight="1">
      <c r="B23" s="23"/>
      <c r="C23" s="83"/>
      <c r="D23" s="5"/>
      <c r="E23" s="40"/>
      <c r="F23" s="40"/>
      <c r="G23" s="40"/>
      <c r="H23" s="40"/>
      <c r="I23" s="40"/>
      <c r="J23" s="40"/>
      <c r="K23" s="40"/>
      <c r="L23" s="45"/>
      <c r="M23" s="45"/>
      <c r="N23" s="45"/>
      <c r="O23" s="53"/>
      <c r="P23" s="46"/>
      <c r="R23" s="84"/>
      <c r="S23" s="34"/>
    </row>
    <row r="24" spans="2:19" s="7" customFormat="1" ht="12">
      <c r="B24" s="19"/>
      <c r="C24" s="85" t="s">
        <v>39</v>
      </c>
      <c r="D24" s="66"/>
      <c r="E24" s="66"/>
      <c r="F24" s="66"/>
      <c r="G24" s="66"/>
      <c r="H24" s="66"/>
      <c r="I24" s="66"/>
      <c r="J24" s="66"/>
      <c r="K24" s="67"/>
      <c r="L24" s="545">
        <v>22222333221</v>
      </c>
      <c r="M24" s="469"/>
      <c r="N24" s="469"/>
      <c r="O24" s="469"/>
      <c r="P24" s="469"/>
      <c r="Q24" s="24"/>
      <c r="R24" s="86"/>
      <c r="S24" s="26"/>
    </row>
    <row r="25" spans="2:19" ht="10.5" customHeight="1">
      <c r="B25" s="23"/>
      <c r="C25" s="87"/>
      <c r="D25" s="40"/>
      <c r="E25" s="40"/>
      <c r="F25" s="40"/>
      <c r="G25" s="40"/>
      <c r="H25" s="40"/>
      <c r="I25" s="40"/>
      <c r="J25" s="40"/>
      <c r="K25" s="40"/>
      <c r="L25" s="45"/>
      <c r="M25" s="45"/>
      <c r="N25" s="45"/>
      <c r="O25" s="45"/>
      <c r="P25" s="46"/>
      <c r="R25" s="84"/>
      <c r="S25" s="34"/>
    </row>
    <row r="26" spans="2:19" s="7" customFormat="1" ht="14.25">
      <c r="B26" s="19"/>
      <c r="C26" s="85" t="s">
        <v>29</v>
      </c>
      <c r="D26" s="66"/>
      <c r="E26" s="66"/>
      <c r="F26" s="66"/>
      <c r="G26" s="66"/>
      <c r="H26" s="66"/>
      <c r="I26" s="66"/>
      <c r="J26" s="66"/>
      <c r="K26" s="67"/>
      <c r="L26" s="546">
        <v>9581235654</v>
      </c>
      <c r="M26" s="469"/>
      <c r="N26" s="469"/>
      <c r="O26" s="469"/>
      <c r="P26" s="469"/>
      <c r="Q26" s="24"/>
      <c r="R26" s="86"/>
      <c r="S26" s="26"/>
    </row>
    <row r="27" spans="2:19" ht="10.5" customHeight="1">
      <c r="B27" s="23"/>
      <c r="C27" s="98"/>
      <c r="D27" s="42"/>
      <c r="E27" s="42"/>
      <c r="F27" s="42"/>
      <c r="G27" s="42"/>
      <c r="H27" s="42"/>
      <c r="I27" s="42"/>
      <c r="J27" s="46"/>
      <c r="K27" s="46"/>
      <c r="L27" s="46"/>
      <c r="M27" s="46"/>
      <c r="N27" s="46"/>
      <c r="O27" s="46"/>
      <c r="P27" s="46"/>
      <c r="R27" s="84"/>
      <c r="S27" s="34"/>
    </row>
    <row r="28" spans="2:19" s="7" customFormat="1" ht="14.25">
      <c r="B28" s="19"/>
      <c r="C28" s="85" t="s">
        <v>30</v>
      </c>
      <c r="D28" s="66"/>
      <c r="E28" s="66"/>
      <c r="F28" s="66"/>
      <c r="G28" s="66"/>
      <c r="H28" s="66"/>
      <c r="I28" s="67"/>
      <c r="J28" s="547" t="s">
        <v>190</v>
      </c>
      <c r="K28" s="479"/>
      <c r="L28" s="479"/>
      <c r="M28" s="479"/>
      <c r="N28" s="479"/>
      <c r="O28" s="479"/>
      <c r="P28" s="479"/>
      <c r="Q28" s="29"/>
      <c r="R28" s="86"/>
      <c r="S28" s="26"/>
    </row>
    <row r="29" spans="2:19" ht="10.5" customHeight="1" thickBot="1">
      <c r="B29" s="23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2"/>
      <c r="S29" s="34"/>
    </row>
    <row r="30" spans="2:19" ht="10.5" customHeight="1">
      <c r="B30" s="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34"/>
    </row>
    <row r="31" spans="2:19" ht="10.5" customHeight="1">
      <c r="B31" s="23"/>
      <c r="C31" s="7" t="s">
        <v>96</v>
      </c>
      <c r="S31" s="34"/>
    </row>
    <row r="32" spans="3:18" ht="15" thickBot="1">
      <c r="C32" s="9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9" ht="14.25">
      <c r="B33" s="23"/>
      <c r="C33" s="463" t="s">
        <v>38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5"/>
      <c r="S33" s="34"/>
    </row>
    <row r="34" spans="2:19" ht="10.5" customHeight="1">
      <c r="B34" s="23"/>
      <c r="C34" s="83"/>
      <c r="D34" s="5"/>
      <c r="E34" s="5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R34" s="84"/>
      <c r="S34" s="34"/>
    </row>
    <row r="35" spans="2:19" s="7" customFormat="1" ht="12">
      <c r="B35" s="19"/>
      <c r="C35" s="85" t="s">
        <v>1</v>
      </c>
      <c r="D35" s="66"/>
      <c r="E35" s="67"/>
      <c r="F35" s="469" t="str">
        <f>(F9)</f>
        <v>nazwa firmy</v>
      </c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24"/>
      <c r="R35" s="86"/>
      <c r="S35" s="26"/>
    </row>
    <row r="36" spans="2:19" ht="10.5" customHeight="1">
      <c r="B36" s="23"/>
      <c r="C36" s="87"/>
      <c r="D36" s="40"/>
      <c r="E36" s="40"/>
      <c r="F36" s="45"/>
      <c r="G36" s="45"/>
      <c r="H36" s="45"/>
      <c r="I36" s="45"/>
      <c r="J36" s="45"/>
      <c r="K36" s="40"/>
      <c r="L36" s="45"/>
      <c r="M36" s="45"/>
      <c r="N36" s="45"/>
      <c r="O36" s="53"/>
      <c r="P36" s="46"/>
      <c r="R36" s="84"/>
      <c r="S36" s="34"/>
    </row>
    <row r="37" spans="2:19" ht="10.5" customHeight="1">
      <c r="B37" s="23"/>
      <c r="C37" s="83"/>
      <c r="D37" s="5"/>
      <c r="E37" s="21"/>
      <c r="F37" s="451" t="s">
        <v>4</v>
      </c>
      <c r="G37" s="451"/>
      <c r="H37" s="451"/>
      <c r="I37" s="451"/>
      <c r="J37" s="451"/>
      <c r="K37" s="61"/>
      <c r="L37" s="451" t="s">
        <v>5</v>
      </c>
      <c r="M37" s="451"/>
      <c r="N37" s="451"/>
      <c r="O37" s="451"/>
      <c r="P37" s="451"/>
      <c r="Q37" s="57"/>
      <c r="R37" s="84"/>
      <c r="S37" s="34"/>
    </row>
    <row r="38" spans="2:19" s="7" customFormat="1" ht="12">
      <c r="B38" s="19"/>
      <c r="C38" s="85" t="s">
        <v>2</v>
      </c>
      <c r="D38" s="66"/>
      <c r="E38" s="67"/>
      <c r="F38" s="469" t="str">
        <f>F12</f>
        <v>Jan</v>
      </c>
      <c r="G38" s="469"/>
      <c r="H38" s="469"/>
      <c r="I38" s="469"/>
      <c r="J38" s="469"/>
      <c r="K38" s="25"/>
      <c r="L38" s="469" t="str">
        <f>L12</f>
        <v>Kowalski</v>
      </c>
      <c r="M38" s="469"/>
      <c r="N38" s="469"/>
      <c r="O38" s="469"/>
      <c r="P38" s="469"/>
      <c r="Q38" s="24"/>
      <c r="R38" s="86"/>
      <c r="S38" s="26"/>
    </row>
    <row r="39" spans="2:19" ht="10.5" customHeight="1">
      <c r="B39" s="23"/>
      <c r="C39" s="87"/>
      <c r="D39" s="40"/>
      <c r="E39" s="40"/>
      <c r="F39" s="40"/>
      <c r="G39" s="40"/>
      <c r="H39" s="40"/>
      <c r="I39" s="40"/>
      <c r="J39" s="40"/>
      <c r="K39" s="5"/>
      <c r="L39" s="40"/>
      <c r="M39" s="40"/>
      <c r="N39" s="40"/>
      <c r="O39" s="41"/>
      <c r="P39" s="42"/>
      <c r="R39" s="84"/>
      <c r="S39" s="34"/>
    </row>
    <row r="40" spans="2:19" s="7" customFormat="1" ht="12">
      <c r="B40" s="19"/>
      <c r="C40" s="85" t="s">
        <v>3</v>
      </c>
      <c r="D40" s="66"/>
      <c r="F40" s="55"/>
      <c r="G40" s="55"/>
      <c r="H40" s="55"/>
      <c r="I40" s="55"/>
      <c r="J40" s="55"/>
      <c r="L40" s="9"/>
      <c r="M40" s="9"/>
      <c r="N40" s="9"/>
      <c r="O40" s="9"/>
      <c r="R40" s="86"/>
      <c r="S40" s="26"/>
    </row>
    <row r="41" spans="2:19" ht="10.5" customHeight="1">
      <c r="B41" s="23"/>
      <c r="C41" s="87"/>
      <c r="D41" s="68"/>
      <c r="E41" s="61"/>
      <c r="F41" s="451" t="s">
        <v>6</v>
      </c>
      <c r="G41" s="451"/>
      <c r="H41" s="451"/>
      <c r="I41" s="451"/>
      <c r="J41" s="451"/>
      <c r="K41" s="56"/>
      <c r="L41" s="477"/>
      <c r="M41" s="477"/>
      <c r="N41" s="477"/>
      <c r="O41" s="477"/>
      <c r="P41" s="477"/>
      <c r="Q41" s="409"/>
      <c r="R41" s="84"/>
      <c r="S41" s="34"/>
    </row>
    <row r="42" spans="2:19" s="7" customFormat="1" ht="12">
      <c r="B42" s="19"/>
      <c r="C42" s="88"/>
      <c r="D42" s="69"/>
      <c r="E42" s="25"/>
      <c r="F42" s="473" t="str">
        <f>F15</f>
        <v>mazowieckie</v>
      </c>
      <c r="G42" s="473"/>
      <c r="H42" s="473"/>
      <c r="I42" s="473"/>
      <c r="J42" s="473"/>
      <c r="K42" s="30"/>
      <c r="L42" s="474"/>
      <c r="M42" s="475"/>
      <c r="N42" s="475"/>
      <c r="O42" s="475"/>
      <c r="P42" s="475"/>
      <c r="Q42" s="407"/>
      <c r="R42" s="86"/>
      <c r="S42" s="26"/>
    </row>
    <row r="43" spans="2:19" ht="10.5" customHeight="1">
      <c r="B43" s="23"/>
      <c r="C43" s="83"/>
      <c r="D43" s="70"/>
      <c r="E43" s="56"/>
      <c r="F43" s="45"/>
      <c r="G43" s="45"/>
      <c r="H43" s="45"/>
      <c r="I43" s="40"/>
      <c r="J43" s="40"/>
      <c r="K43" s="21"/>
      <c r="L43" s="36"/>
      <c r="M43" s="60"/>
      <c r="N43" s="36"/>
      <c r="O43" s="37"/>
      <c r="P43" s="38"/>
      <c r="R43" s="84"/>
      <c r="S43" s="34"/>
    </row>
    <row r="44" spans="2:19" ht="10.5" customHeight="1">
      <c r="B44" s="23"/>
      <c r="C44" s="83"/>
      <c r="D44" s="70"/>
      <c r="E44" s="61"/>
      <c r="F44" s="451" t="s">
        <v>26</v>
      </c>
      <c r="G44" s="451"/>
      <c r="H44" s="451"/>
      <c r="I44" s="58"/>
      <c r="J44" s="409"/>
      <c r="K44" s="21"/>
      <c r="L44" s="478" t="s">
        <v>23</v>
      </c>
      <c r="M44" s="478"/>
      <c r="N44" s="478"/>
      <c r="O44" s="478"/>
      <c r="P44" s="478"/>
      <c r="Q44" s="59"/>
      <c r="R44" s="84"/>
      <c r="S44" s="34"/>
    </row>
    <row r="45" spans="2:19" s="7" customFormat="1" ht="12">
      <c r="B45" s="19"/>
      <c r="C45" s="88"/>
      <c r="D45" s="69"/>
      <c r="E45" s="25"/>
      <c r="F45" s="476" t="str">
        <f>F18</f>
        <v>00-950</v>
      </c>
      <c r="G45" s="476"/>
      <c r="H45" s="476"/>
      <c r="I45" s="27"/>
      <c r="J45" s="13" t="s">
        <v>82</v>
      </c>
      <c r="K45" s="19"/>
      <c r="L45" s="469" t="str">
        <f>L18</f>
        <v>warszawa</v>
      </c>
      <c r="M45" s="469"/>
      <c r="N45" s="469"/>
      <c r="O45" s="469"/>
      <c r="P45" s="469"/>
      <c r="Q45" s="24"/>
      <c r="R45" s="86"/>
      <c r="S45" s="26"/>
    </row>
    <row r="46" spans="2:19" ht="10.5" customHeight="1">
      <c r="B46" s="23"/>
      <c r="C46" s="83"/>
      <c r="D46" s="70"/>
      <c r="E46" s="56"/>
      <c r="F46" s="45"/>
      <c r="G46" s="45"/>
      <c r="H46" s="45"/>
      <c r="I46" s="36"/>
      <c r="J46" s="36"/>
      <c r="K46" s="5"/>
      <c r="L46" s="45"/>
      <c r="M46" s="40"/>
      <c r="N46" s="40"/>
      <c r="O46" s="41"/>
      <c r="P46" s="46"/>
      <c r="R46" s="84"/>
      <c r="S46" s="34"/>
    </row>
    <row r="47" spans="2:19" ht="10.5" customHeight="1">
      <c r="B47" s="23"/>
      <c r="C47" s="83"/>
      <c r="D47" s="70"/>
      <c r="E47" s="61"/>
      <c r="F47" s="451" t="s">
        <v>24</v>
      </c>
      <c r="G47" s="451"/>
      <c r="H47" s="451"/>
      <c r="I47" s="451"/>
      <c r="J47" s="451"/>
      <c r="K47" s="61"/>
      <c r="L47" s="403" t="s">
        <v>25</v>
      </c>
      <c r="M47" s="58"/>
      <c r="N47" s="11"/>
      <c r="O47" s="62"/>
      <c r="P47" s="403" t="s">
        <v>27</v>
      </c>
      <c r="Q47" s="58"/>
      <c r="R47" s="84"/>
      <c r="S47" s="34"/>
    </row>
    <row r="48" spans="2:19" s="7" customFormat="1" ht="12">
      <c r="B48" s="19"/>
      <c r="C48" s="88"/>
      <c r="D48" s="69"/>
      <c r="E48" s="25"/>
      <c r="F48" s="476" t="str">
        <f>F21</f>
        <v>Sobieskiego</v>
      </c>
      <c r="G48" s="476"/>
      <c r="H48" s="476"/>
      <c r="I48" s="476"/>
      <c r="J48" s="476"/>
      <c r="K48" s="28"/>
      <c r="L48" s="408">
        <f>L21</f>
        <v>12</v>
      </c>
      <c r="M48" s="27"/>
      <c r="N48" s="12" t="s">
        <v>139</v>
      </c>
      <c r="O48" s="20"/>
      <c r="P48" s="408">
        <f>P21</f>
        <v>5</v>
      </c>
      <c r="Q48" s="27"/>
      <c r="R48" s="86"/>
      <c r="S48" s="26"/>
    </row>
    <row r="49" spans="2:19" ht="10.5" customHeight="1">
      <c r="B49" s="23"/>
      <c r="C49" s="83"/>
      <c r="D49" s="70"/>
      <c r="E49" s="81"/>
      <c r="F49" s="72"/>
      <c r="G49" s="72"/>
      <c r="H49" s="72"/>
      <c r="I49" s="72"/>
      <c r="J49" s="73"/>
      <c r="K49" s="74"/>
      <c r="L49" s="72"/>
      <c r="M49" s="74"/>
      <c r="N49" s="74"/>
      <c r="O49" s="75"/>
      <c r="P49" s="76"/>
      <c r="R49" s="84"/>
      <c r="S49" s="34"/>
    </row>
    <row r="50" spans="2:19" ht="10.5" customHeight="1">
      <c r="B50" s="23"/>
      <c r="C50" s="83"/>
      <c r="D50" s="5"/>
      <c r="E50" s="40"/>
      <c r="F50" s="40"/>
      <c r="G50" s="40"/>
      <c r="H50" s="40"/>
      <c r="I50" s="40"/>
      <c r="J50" s="40"/>
      <c r="K50" s="40"/>
      <c r="L50" s="45"/>
      <c r="M50" s="45"/>
      <c r="N50" s="45"/>
      <c r="O50" s="53"/>
      <c r="P50" s="46"/>
      <c r="R50" s="84"/>
      <c r="S50" s="34"/>
    </row>
    <row r="51" spans="2:19" s="7" customFormat="1" ht="12">
      <c r="B51" s="19"/>
      <c r="C51" s="85" t="s">
        <v>29</v>
      </c>
      <c r="D51" s="66"/>
      <c r="E51" s="66"/>
      <c r="F51" s="66"/>
      <c r="G51" s="66"/>
      <c r="H51" s="66"/>
      <c r="I51" s="66"/>
      <c r="J51" s="66"/>
      <c r="K51" s="67"/>
      <c r="L51" s="469">
        <f>L26</f>
        <v>9581235654</v>
      </c>
      <c r="M51" s="469"/>
      <c r="N51" s="469"/>
      <c r="O51" s="469"/>
      <c r="P51" s="469"/>
      <c r="Q51" s="24"/>
      <c r="R51" s="86"/>
      <c r="S51" s="26"/>
    </row>
    <row r="52" spans="2:19" ht="10.5" customHeight="1" thickBot="1">
      <c r="B52" s="23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2"/>
      <c r="S52" s="34"/>
    </row>
    <row r="53" spans="2:19" ht="10.5" customHeight="1">
      <c r="B53" s="23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34"/>
    </row>
    <row r="54" spans="2:19" ht="10.5" customHeight="1">
      <c r="B54" s="23"/>
      <c r="C54" s="7" t="s">
        <v>97</v>
      </c>
      <c r="S54" s="34"/>
    </row>
    <row r="55" spans="3:18" ht="15" thickBot="1">
      <c r="C55" s="9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2:19" ht="14.25">
      <c r="B56" s="23"/>
      <c r="C56" s="486" t="s">
        <v>40</v>
      </c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8"/>
      <c r="S56" s="34"/>
    </row>
    <row r="57" spans="2:19" ht="10.5" customHeight="1">
      <c r="B57" s="23"/>
      <c r="C57" s="83"/>
      <c r="D57" s="5"/>
      <c r="E57" s="5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38"/>
      <c r="R57" s="84"/>
      <c r="S57" s="34"/>
    </row>
    <row r="58" spans="2:19" ht="14.25">
      <c r="B58" s="23"/>
      <c r="C58" s="99" t="s">
        <v>1</v>
      </c>
      <c r="D58" s="74"/>
      <c r="E58" s="79"/>
      <c r="F58" s="469" t="str">
        <f>F9</f>
        <v>nazwa firmy</v>
      </c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24"/>
      <c r="R58" s="84"/>
      <c r="S58" s="34"/>
    </row>
    <row r="59" spans="2:19" ht="10.5" customHeight="1">
      <c r="B59" s="23"/>
      <c r="C59" s="87"/>
      <c r="D59" s="40"/>
      <c r="E59" s="40"/>
      <c r="F59" s="45"/>
      <c r="G59" s="45"/>
      <c r="H59" s="45"/>
      <c r="I59" s="45"/>
      <c r="J59" s="45"/>
      <c r="K59" s="40"/>
      <c r="L59" s="45"/>
      <c r="M59" s="45"/>
      <c r="N59" s="45"/>
      <c r="O59" s="53"/>
      <c r="P59" s="46"/>
      <c r="R59" s="84"/>
      <c r="S59" s="34"/>
    </row>
    <row r="60" spans="2:19" ht="10.5" customHeight="1">
      <c r="B60" s="23"/>
      <c r="C60" s="83"/>
      <c r="D60" s="5"/>
      <c r="E60" s="21"/>
      <c r="F60" s="451" t="s">
        <v>4</v>
      </c>
      <c r="G60" s="451"/>
      <c r="H60" s="451"/>
      <c r="I60" s="451"/>
      <c r="J60" s="451"/>
      <c r="K60" s="61"/>
      <c r="L60" s="451" t="s">
        <v>5</v>
      </c>
      <c r="M60" s="451"/>
      <c r="N60" s="451"/>
      <c r="O60" s="451"/>
      <c r="P60" s="451"/>
      <c r="Q60" s="57"/>
      <c r="R60" s="84"/>
      <c r="S60" s="34"/>
    </row>
    <row r="61" spans="2:19" s="7" customFormat="1" ht="12">
      <c r="B61" s="19"/>
      <c r="C61" s="85" t="s">
        <v>2</v>
      </c>
      <c r="D61" s="66"/>
      <c r="E61" s="67"/>
      <c r="F61" s="469" t="str">
        <f>F12</f>
        <v>Jan</v>
      </c>
      <c r="G61" s="469"/>
      <c r="H61" s="469"/>
      <c r="I61" s="469"/>
      <c r="J61" s="469"/>
      <c r="K61" s="25"/>
      <c r="L61" s="469" t="str">
        <f>L12</f>
        <v>Kowalski</v>
      </c>
      <c r="M61" s="469"/>
      <c r="N61" s="469"/>
      <c r="O61" s="469"/>
      <c r="P61" s="469"/>
      <c r="Q61" s="24"/>
      <c r="R61" s="86"/>
      <c r="S61" s="26"/>
    </row>
    <row r="62" spans="2:19" ht="10.5" customHeight="1">
      <c r="B62" s="23"/>
      <c r="C62" s="87"/>
      <c r="D62" s="40"/>
      <c r="E62" s="40"/>
      <c r="F62" s="40"/>
      <c r="G62" s="40"/>
      <c r="H62" s="40"/>
      <c r="I62" s="40"/>
      <c r="J62" s="40"/>
      <c r="K62" s="5"/>
      <c r="L62" s="40"/>
      <c r="M62" s="40"/>
      <c r="N62" s="40"/>
      <c r="O62" s="41"/>
      <c r="P62" s="42"/>
      <c r="R62" s="84"/>
      <c r="S62" s="34"/>
    </row>
    <row r="63" spans="2:19" s="7" customFormat="1" ht="12">
      <c r="B63" s="19"/>
      <c r="C63" s="85" t="s">
        <v>3</v>
      </c>
      <c r="D63" s="66"/>
      <c r="F63" s="55"/>
      <c r="G63" s="55"/>
      <c r="H63" s="55"/>
      <c r="I63" s="55"/>
      <c r="J63" s="55"/>
      <c r="L63" s="9"/>
      <c r="M63" s="9"/>
      <c r="N63" s="9"/>
      <c r="O63" s="9"/>
      <c r="R63" s="86"/>
      <c r="S63" s="26"/>
    </row>
    <row r="64" spans="2:19" ht="10.5" customHeight="1">
      <c r="B64" s="23"/>
      <c r="C64" s="87"/>
      <c r="D64" s="68"/>
      <c r="E64" s="61"/>
      <c r="F64" s="451" t="s">
        <v>6</v>
      </c>
      <c r="G64" s="451"/>
      <c r="H64" s="451"/>
      <c r="I64" s="451"/>
      <c r="J64" s="451"/>
      <c r="K64" s="56"/>
      <c r="L64" s="477"/>
      <c r="M64" s="477"/>
      <c r="N64" s="477"/>
      <c r="O64" s="477"/>
      <c r="P64" s="477"/>
      <c r="Q64" s="409"/>
      <c r="R64" s="84"/>
      <c r="S64" s="34"/>
    </row>
    <row r="65" spans="2:19" s="7" customFormat="1" ht="12">
      <c r="B65" s="19"/>
      <c r="C65" s="88"/>
      <c r="D65" s="69"/>
      <c r="E65" s="25"/>
      <c r="F65" s="473" t="str">
        <f>F15</f>
        <v>mazowieckie</v>
      </c>
      <c r="G65" s="473"/>
      <c r="H65" s="473"/>
      <c r="I65" s="473"/>
      <c r="J65" s="473"/>
      <c r="K65" s="26"/>
      <c r="L65" s="475"/>
      <c r="M65" s="475"/>
      <c r="N65" s="475"/>
      <c r="O65" s="475"/>
      <c r="P65" s="475"/>
      <c r="Q65" s="407"/>
      <c r="R65" s="86"/>
      <c r="S65" s="26"/>
    </row>
    <row r="66" spans="2:19" ht="10.5" customHeight="1">
      <c r="B66" s="23"/>
      <c r="C66" s="83"/>
      <c r="D66" s="70"/>
      <c r="E66" s="56"/>
      <c r="F66" s="45"/>
      <c r="G66" s="45"/>
      <c r="H66" s="45"/>
      <c r="I66" s="40"/>
      <c r="J66" s="40"/>
      <c r="K66" s="5"/>
      <c r="L66" s="36"/>
      <c r="M66" s="36"/>
      <c r="N66" s="36"/>
      <c r="O66" s="37"/>
      <c r="P66" s="38"/>
      <c r="R66" s="84"/>
      <c r="S66" s="34"/>
    </row>
    <row r="67" spans="2:19" ht="10.5" customHeight="1">
      <c r="B67" s="23"/>
      <c r="C67" s="83"/>
      <c r="D67" s="70"/>
      <c r="E67" s="61"/>
      <c r="F67" s="451" t="s">
        <v>26</v>
      </c>
      <c r="G67" s="451"/>
      <c r="H67" s="451"/>
      <c r="I67" s="58"/>
      <c r="J67" s="409"/>
      <c r="K67" s="21"/>
      <c r="L67" s="478" t="s">
        <v>23</v>
      </c>
      <c r="M67" s="478"/>
      <c r="N67" s="478"/>
      <c r="O67" s="478"/>
      <c r="P67" s="478"/>
      <c r="Q67" s="59"/>
      <c r="R67" s="84"/>
      <c r="S67" s="34"/>
    </row>
    <row r="68" spans="2:19" s="7" customFormat="1" ht="12">
      <c r="B68" s="19"/>
      <c r="C68" s="88"/>
      <c r="D68" s="69"/>
      <c r="E68" s="25"/>
      <c r="F68" s="476" t="str">
        <f>F18</f>
        <v>00-950</v>
      </c>
      <c r="G68" s="476"/>
      <c r="H68" s="476"/>
      <c r="I68" s="27"/>
      <c r="J68" s="13"/>
      <c r="K68" s="19"/>
      <c r="L68" s="469" t="str">
        <f>L18</f>
        <v>warszawa</v>
      </c>
      <c r="M68" s="469"/>
      <c r="N68" s="469"/>
      <c r="O68" s="469"/>
      <c r="P68" s="469"/>
      <c r="Q68" s="24"/>
      <c r="R68" s="86"/>
      <c r="S68" s="26"/>
    </row>
    <row r="69" spans="2:19" ht="10.5" customHeight="1">
      <c r="B69" s="23"/>
      <c r="C69" s="83"/>
      <c r="D69" s="70"/>
      <c r="E69" s="56"/>
      <c r="F69" s="45"/>
      <c r="G69" s="45"/>
      <c r="H69" s="45"/>
      <c r="I69" s="36"/>
      <c r="J69" s="36"/>
      <c r="K69" s="5"/>
      <c r="L69" s="45"/>
      <c r="M69" s="40"/>
      <c r="N69" s="40"/>
      <c r="O69" s="41"/>
      <c r="P69" s="46"/>
      <c r="R69" s="84"/>
      <c r="S69" s="34"/>
    </row>
    <row r="70" spans="2:19" ht="10.5" customHeight="1">
      <c r="B70" s="23"/>
      <c r="C70" s="83"/>
      <c r="D70" s="70"/>
      <c r="E70" s="61"/>
      <c r="F70" s="451" t="s">
        <v>24</v>
      </c>
      <c r="G70" s="451"/>
      <c r="H70" s="451"/>
      <c r="I70" s="451"/>
      <c r="J70" s="451"/>
      <c r="K70" s="61"/>
      <c r="L70" s="403" t="s">
        <v>25</v>
      </c>
      <c r="M70" s="58"/>
      <c r="N70" s="11"/>
      <c r="O70" s="62"/>
      <c r="P70" s="403" t="s">
        <v>27</v>
      </c>
      <c r="Q70" s="58"/>
      <c r="R70" s="84"/>
      <c r="S70" s="34"/>
    </row>
    <row r="71" spans="2:19" s="7" customFormat="1" ht="12">
      <c r="B71" s="19"/>
      <c r="C71" s="88"/>
      <c r="D71" s="69"/>
      <c r="E71" s="25"/>
      <c r="F71" s="476" t="str">
        <f>F21</f>
        <v>Sobieskiego</v>
      </c>
      <c r="G71" s="476"/>
      <c r="H71" s="476"/>
      <c r="I71" s="476"/>
      <c r="J71" s="476"/>
      <c r="K71" s="28"/>
      <c r="L71" s="408">
        <f>L21</f>
        <v>12</v>
      </c>
      <c r="M71" s="27"/>
      <c r="N71" s="12"/>
      <c r="O71" s="20"/>
      <c r="P71" s="408">
        <f>P21</f>
        <v>5</v>
      </c>
      <c r="Q71" s="27"/>
      <c r="R71" s="86"/>
      <c r="S71" s="26"/>
    </row>
    <row r="72" spans="2:19" ht="10.5" customHeight="1">
      <c r="B72" s="23"/>
      <c r="C72" s="83"/>
      <c r="D72" s="70"/>
      <c r="E72" s="71"/>
      <c r="F72" s="72"/>
      <c r="G72" s="72"/>
      <c r="H72" s="72"/>
      <c r="I72" s="72"/>
      <c r="J72" s="73"/>
      <c r="K72" s="74"/>
      <c r="L72" s="72"/>
      <c r="M72" s="74"/>
      <c r="N72" s="74"/>
      <c r="O72" s="75"/>
      <c r="P72" s="76"/>
      <c r="R72" s="84"/>
      <c r="S72" s="34"/>
    </row>
    <row r="73" spans="2:19" ht="10.5" customHeight="1">
      <c r="B73" s="23"/>
      <c r="C73" s="83"/>
      <c r="D73" s="5"/>
      <c r="E73" s="40"/>
      <c r="F73" s="40"/>
      <c r="G73" s="40"/>
      <c r="H73" s="40"/>
      <c r="I73" s="40"/>
      <c r="J73" s="45"/>
      <c r="K73" s="45"/>
      <c r="L73" s="45"/>
      <c r="M73" s="45"/>
      <c r="N73" s="45"/>
      <c r="O73" s="53"/>
      <c r="P73" s="46"/>
      <c r="R73" s="84"/>
      <c r="S73" s="34"/>
    </row>
    <row r="74" spans="2:19" s="7" customFormat="1" ht="12">
      <c r="B74" s="19"/>
      <c r="C74" s="85" t="s">
        <v>30</v>
      </c>
      <c r="D74" s="66"/>
      <c r="E74" s="66"/>
      <c r="F74" s="66"/>
      <c r="G74" s="66"/>
      <c r="H74" s="66"/>
      <c r="I74" s="67"/>
      <c r="J74" s="483" t="str">
        <f>J28</f>
        <v>adres@email.pl</v>
      </c>
      <c r="K74" s="484"/>
      <c r="L74" s="484"/>
      <c r="M74" s="484"/>
      <c r="N74" s="484"/>
      <c r="O74" s="484"/>
      <c r="P74" s="485"/>
      <c r="Q74" s="29"/>
      <c r="R74" s="86"/>
      <c r="S74" s="26"/>
    </row>
    <row r="75" spans="2:19" ht="9" customHeight="1" thickBot="1">
      <c r="B75" s="23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92"/>
      <c r="S75" s="34"/>
    </row>
    <row r="76" spans="3:18" ht="15" thickBot="1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19" ht="14.25">
      <c r="B77" s="100"/>
      <c r="C77" s="463" t="s">
        <v>32</v>
      </c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5"/>
      <c r="S77" s="34"/>
    </row>
    <row r="78" spans="2:19" ht="10.5" customHeight="1">
      <c r="B78" s="23"/>
      <c r="C78" s="83"/>
      <c r="D78" s="5"/>
      <c r="E78" s="5"/>
      <c r="F78" s="5"/>
      <c r="G78" s="5"/>
      <c r="H78" s="36"/>
      <c r="I78" s="36"/>
      <c r="J78" s="36"/>
      <c r="K78" s="36"/>
      <c r="L78" s="36"/>
      <c r="M78" s="5"/>
      <c r="N78" s="5"/>
      <c r="O78" s="6"/>
      <c r="R78" s="84"/>
      <c r="S78" s="34"/>
    </row>
    <row r="79" spans="2:19" ht="10.5" customHeight="1">
      <c r="B79" s="23"/>
      <c r="C79" s="83"/>
      <c r="D79" s="5"/>
      <c r="E79" s="5"/>
      <c r="F79" s="5"/>
      <c r="G79" s="21"/>
      <c r="H79" s="451" t="s">
        <v>32</v>
      </c>
      <c r="I79" s="451"/>
      <c r="J79" s="451"/>
      <c r="K79" s="451"/>
      <c r="L79" s="451"/>
      <c r="M79" s="56"/>
      <c r="N79" s="453"/>
      <c r="O79" s="453"/>
      <c r="R79" s="84"/>
      <c r="S79" s="34"/>
    </row>
    <row r="80" spans="2:19" s="7" customFormat="1" ht="14.25" customHeight="1">
      <c r="B80" s="19"/>
      <c r="C80" s="85" t="s">
        <v>37</v>
      </c>
      <c r="D80" s="66"/>
      <c r="E80" s="66"/>
      <c r="F80" s="80"/>
      <c r="G80" s="22"/>
      <c r="H80" s="450" t="s">
        <v>33</v>
      </c>
      <c r="I80" s="450"/>
      <c r="J80" s="450"/>
      <c r="K80" s="450"/>
      <c r="L80" s="450"/>
      <c r="M80" s="31"/>
      <c r="N80" s="452">
        <f>VLOOKUP(H80,C158:D165,2,0)</f>
        <v>8.61</v>
      </c>
      <c r="O80" s="452"/>
      <c r="P80" s="32"/>
      <c r="Q80" s="14" t="str">
        <f>VLOOKUP(H80,C158:E165,3,0)</f>
        <v>brutto do 1 kg jedna wysyłka</v>
      </c>
      <c r="R80" s="86"/>
      <c r="S80" s="26"/>
    </row>
    <row r="81" spans="2:19" s="7" customFormat="1" ht="14.25" customHeight="1">
      <c r="B81" s="19"/>
      <c r="C81" s="410"/>
      <c r="D81" s="54"/>
      <c r="E81" s="54"/>
      <c r="F81" s="411"/>
      <c r="G81" s="412"/>
      <c r="H81" s="417"/>
      <c r="I81" s="417"/>
      <c r="J81" s="417"/>
      <c r="K81" s="417"/>
      <c r="L81" s="417"/>
      <c r="M81" s="413"/>
      <c r="N81" s="418"/>
      <c r="O81" s="418"/>
      <c r="P81" s="414"/>
      <c r="Q81" s="415"/>
      <c r="R81" s="416"/>
      <c r="S81" s="26"/>
    </row>
    <row r="82" spans="2:19" s="7" customFormat="1" ht="54.75" customHeight="1">
      <c r="B82" s="19"/>
      <c r="C82" s="410"/>
      <c r="D82" s="489" t="str">
        <f>VLOOKUP(H80,C158:J165,4,0)</f>
        <v>LIST polecony priorytet zostanie wysłany na adres podany w polu dane do wysyłki</v>
      </c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1"/>
      <c r="Q82" s="415"/>
      <c r="R82" s="416"/>
      <c r="S82" s="26"/>
    </row>
    <row r="83" spans="2:19" ht="10.5" customHeight="1" thickBot="1">
      <c r="B83" s="23"/>
      <c r="C83" s="89"/>
      <c r="D83" s="90"/>
      <c r="E83" s="90"/>
      <c r="F83" s="90"/>
      <c r="G83" s="91"/>
      <c r="H83" s="90"/>
      <c r="I83" s="90"/>
      <c r="J83" s="90"/>
      <c r="K83" s="90"/>
      <c r="L83" s="90"/>
      <c r="M83" s="91"/>
      <c r="N83" s="90"/>
      <c r="O83" s="90"/>
      <c r="P83" s="91"/>
      <c r="Q83" s="91"/>
      <c r="R83" s="92"/>
      <c r="S83" s="34"/>
    </row>
    <row r="84" spans="2:18" ht="15" thickBot="1">
      <c r="B84" s="3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9" ht="14.25">
      <c r="A85" s="23"/>
      <c r="B85" s="439" t="s">
        <v>41</v>
      </c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1"/>
      <c r="S85" s="34"/>
    </row>
    <row r="86" spans="1:19" ht="10.5" customHeight="1">
      <c r="A86" s="23"/>
      <c r="B86" s="101"/>
      <c r="C86" s="38"/>
      <c r="D86" s="38"/>
      <c r="F86" s="38"/>
      <c r="G86" s="38"/>
      <c r="H86" s="38"/>
      <c r="J86" s="38"/>
      <c r="L86" s="38"/>
      <c r="N86" s="38"/>
      <c r="P86" s="38"/>
      <c r="R86" s="84"/>
      <c r="S86" s="34"/>
    </row>
    <row r="87" spans="1:19" ht="10.5" customHeight="1">
      <c r="A87" s="23"/>
      <c r="B87" s="102"/>
      <c r="C87" s="470" t="s">
        <v>42</v>
      </c>
      <c r="D87" s="472"/>
      <c r="E87" s="63"/>
      <c r="F87" s="470" t="s">
        <v>43</v>
      </c>
      <c r="G87" s="471"/>
      <c r="H87" s="472"/>
      <c r="I87" s="63"/>
      <c r="J87" s="65" t="s">
        <v>94</v>
      </c>
      <c r="K87" s="63"/>
      <c r="L87" s="65" t="s">
        <v>44</v>
      </c>
      <c r="M87" s="64"/>
      <c r="N87" s="65" t="s">
        <v>50</v>
      </c>
      <c r="O87" s="63"/>
      <c r="P87" s="65" t="s">
        <v>45</v>
      </c>
      <c r="Q87" s="34"/>
      <c r="R87" s="84"/>
      <c r="S87" s="34"/>
    </row>
    <row r="88" spans="1:20" ht="10.5" customHeight="1">
      <c r="A88" s="23"/>
      <c r="B88" s="101"/>
      <c r="C88" s="404"/>
      <c r="D88" s="404"/>
      <c r="F88" s="404"/>
      <c r="G88" s="404"/>
      <c r="H88" s="404"/>
      <c r="J88" s="404"/>
      <c r="L88" s="404"/>
      <c r="M88" s="15"/>
      <c r="N88" s="15"/>
      <c r="P88" s="404"/>
      <c r="R88" s="84"/>
      <c r="S88" s="34"/>
      <c r="T88" s="109"/>
    </row>
    <row r="89" spans="1:20" s="7" customFormat="1" ht="12">
      <c r="A89" s="19"/>
      <c r="B89" s="103">
        <v>1</v>
      </c>
      <c r="C89" s="448" t="s">
        <v>191</v>
      </c>
      <c r="D89" s="448"/>
      <c r="E89" s="25"/>
      <c r="F89" s="449" t="s">
        <v>46</v>
      </c>
      <c r="G89" s="449"/>
      <c r="H89" s="449"/>
      <c r="I89" s="52"/>
      <c r="J89" s="421" t="s">
        <v>192</v>
      </c>
      <c r="K89" s="25"/>
      <c r="L89" s="402" t="s">
        <v>48</v>
      </c>
      <c r="M89" s="33"/>
      <c r="N89" s="16">
        <f>VLOOKUP(L89,C174:D176,2,0)</f>
        <v>30</v>
      </c>
      <c r="O89" s="19"/>
      <c r="P89" s="401">
        <v>1</v>
      </c>
      <c r="Q89" s="35"/>
      <c r="R89" s="86"/>
      <c r="S89" s="26"/>
      <c r="T89" s="385">
        <f>N89*P89</f>
        <v>30</v>
      </c>
    </row>
    <row r="90" spans="1:20" ht="10.5" customHeight="1">
      <c r="A90" s="23"/>
      <c r="B90" s="104"/>
      <c r="C90" s="47"/>
      <c r="D90" s="47"/>
      <c r="F90" s="46"/>
      <c r="G90" s="46"/>
      <c r="H90" s="46"/>
      <c r="J90" s="47"/>
      <c r="L90" s="46"/>
      <c r="N90" s="17"/>
      <c r="P90" s="47"/>
      <c r="R90" s="84"/>
      <c r="S90" s="34"/>
      <c r="T90" s="385">
        <f aca="true" t="shared" si="0" ref="T90:T107">N90*P90</f>
        <v>0</v>
      </c>
    </row>
    <row r="91" spans="1:20" ht="10.5" customHeight="1">
      <c r="A91" s="23"/>
      <c r="B91" s="103">
        <v>2</v>
      </c>
      <c r="C91" s="448"/>
      <c r="D91" s="448"/>
      <c r="E91" s="25"/>
      <c r="F91" s="449" t="s">
        <v>28</v>
      </c>
      <c r="G91" s="449"/>
      <c r="H91" s="449"/>
      <c r="I91" s="52"/>
      <c r="J91" s="108"/>
      <c r="K91" s="25"/>
      <c r="L91" s="402" t="s">
        <v>28</v>
      </c>
      <c r="M91" s="33"/>
      <c r="N91" s="16">
        <f>VLOOKUP(L91,C174:D176,2,0)</f>
        <v>0</v>
      </c>
      <c r="O91" s="19"/>
      <c r="P91" s="401">
        <v>1</v>
      </c>
      <c r="Q91" s="34"/>
      <c r="R91" s="84"/>
      <c r="S91" s="34"/>
      <c r="T91" s="385">
        <f t="shared" si="0"/>
        <v>0</v>
      </c>
    </row>
    <row r="92" spans="1:20" ht="10.5" customHeight="1">
      <c r="A92" s="23"/>
      <c r="B92" s="104"/>
      <c r="C92" s="47"/>
      <c r="D92" s="47"/>
      <c r="F92" s="46"/>
      <c r="G92" s="46"/>
      <c r="H92" s="46"/>
      <c r="J92" s="47"/>
      <c r="L92" s="46"/>
      <c r="N92" s="17"/>
      <c r="P92" s="47"/>
      <c r="R92" s="84"/>
      <c r="S92" s="34"/>
      <c r="T92" s="385">
        <f t="shared" si="0"/>
        <v>0</v>
      </c>
    </row>
    <row r="93" spans="1:20" ht="10.5" customHeight="1">
      <c r="A93" s="23"/>
      <c r="B93" s="103">
        <v>3</v>
      </c>
      <c r="C93" s="448"/>
      <c r="D93" s="448"/>
      <c r="E93" s="25"/>
      <c r="F93" s="449" t="s">
        <v>28</v>
      </c>
      <c r="G93" s="449"/>
      <c r="H93" s="449"/>
      <c r="I93" s="52"/>
      <c r="J93" s="108"/>
      <c r="K93" s="25"/>
      <c r="L93" s="402" t="s">
        <v>28</v>
      </c>
      <c r="M93" s="33"/>
      <c r="N93" s="16">
        <f>VLOOKUP(L93,C174:D176,2,0)</f>
        <v>0</v>
      </c>
      <c r="O93" s="19"/>
      <c r="P93" s="401">
        <v>0</v>
      </c>
      <c r="Q93" s="34"/>
      <c r="R93" s="84"/>
      <c r="S93" s="34"/>
      <c r="T93" s="385">
        <f t="shared" si="0"/>
        <v>0</v>
      </c>
    </row>
    <row r="94" spans="1:20" ht="10.5" customHeight="1">
      <c r="A94" s="23"/>
      <c r="B94" s="104"/>
      <c r="C94" s="47"/>
      <c r="D94" s="47"/>
      <c r="F94" s="46"/>
      <c r="G94" s="46"/>
      <c r="H94" s="46"/>
      <c r="J94" s="47"/>
      <c r="K94" s="23"/>
      <c r="L94" s="1"/>
      <c r="M94" s="34"/>
      <c r="N94" s="17"/>
      <c r="P94" s="47"/>
      <c r="R94" s="84"/>
      <c r="S94" s="34"/>
      <c r="T94" s="385">
        <f t="shared" si="0"/>
        <v>0</v>
      </c>
    </row>
    <row r="95" spans="1:20" ht="10.5" customHeight="1">
      <c r="A95" s="23"/>
      <c r="B95" s="103">
        <v>4</v>
      </c>
      <c r="C95" s="448"/>
      <c r="D95" s="448"/>
      <c r="E95" s="25"/>
      <c r="F95" s="449" t="s">
        <v>28</v>
      </c>
      <c r="G95" s="449"/>
      <c r="H95" s="449"/>
      <c r="I95" s="52"/>
      <c r="J95" s="108"/>
      <c r="K95" s="25"/>
      <c r="L95" s="402" t="s">
        <v>28</v>
      </c>
      <c r="M95" s="33"/>
      <c r="N95" s="16">
        <f>VLOOKUP(L95,C174:D176,2,0)</f>
        <v>0</v>
      </c>
      <c r="O95" s="19"/>
      <c r="P95" s="401">
        <v>0</v>
      </c>
      <c r="Q95" s="34"/>
      <c r="R95" s="84"/>
      <c r="S95" s="34"/>
      <c r="T95" s="385">
        <f t="shared" si="0"/>
        <v>0</v>
      </c>
    </row>
    <row r="96" spans="1:20" ht="9.75" customHeight="1">
      <c r="A96" s="23"/>
      <c r="B96" s="104"/>
      <c r="C96" s="47"/>
      <c r="D96" s="47"/>
      <c r="F96" s="46"/>
      <c r="G96" s="46"/>
      <c r="H96" s="46"/>
      <c r="J96" s="47"/>
      <c r="L96" s="46"/>
      <c r="N96" s="17"/>
      <c r="P96" s="47"/>
      <c r="R96" s="84"/>
      <c r="S96" s="34"/>
      <c r="T96" s="385">
        <f t="shared" si="0"/>
        <v>0</v>
      </c>
    </row>
    <row r="97" spans="1:20" ht="11.25" customHeight="1">
      <c r="A97" s="23"/>
      <c r="B97" s="103">
        <v>5</v>
      </c>
      <c r="C97" s="448"/>
      <c r="D97" s="448"/>
      <c r="E97" s="25"/>
      <c r="F97" s="449" t="s">
        <v>28</v>
      </c>
      <c r="G97" s="449"/>
      <c r="H97" s="449"/>
      <c r="I97" s="52"/>
      <c r="J97" s="108"/>
      <c r="K97" s="25"/>
      <c r="L97" s="402" t="s">
        <v>28</v>
      </c>
      <c r="M97" s="33"/>
      <c r="N97" s="16">
        <f>VLOOKUP(L97,C174:D176,2,0)</f>
        <v>0</v>
      </c>
      <c r="O97" s="19"/>
      <c r="P97" s="401">
        <v>0</v>
      </c>
      <c r="Q97" s="34"/>
      <c r="R97" s="84"/>
      <c r="S97" s="34"/>
      <c r="T97" s="385">
        <f t="shared" si="0"/>
        <v>0</v>
      </c>
    </row>
    <row r="98" spans="1:20" ht="9.75" customHeight="1">
      <c r="A98" s="23"/>
      <c r="B98" s="104"/>
      <c r="C98" s="47"/>
      <c r="D98" s="47"/>
      <c r="F98" s="46"/>
      <c r="G98" s="46"/>
      <c r="H98" s="46"/>
      <c r="J98" s="47"/>
      <c r="L98" s="46"/>
      <c r="N98" s="17"/>
      <c r="P98" s="47"/>
      <c r="R98" s="84"/>
      <c r="S98" s="34"/>
      <c r="T98" s="385">
        <f t="shared" si="0"/>
        <v>0</v>
      </c>
    </row>
    <row r="99" spans="1:20" ht="11.25" customHeight="1">
      <c r="A99" s="23"/>
      <c r="B99" s="103">
        <v>6</v>
      </c>
      <c r="C99" s="448"/>
      <c r="D99" s="448"/>
      <c r="E99" s="25"/>
      <c r="F99" s="449" t="s">
        <v>28</v>
      </c>
      <c r="G99" s="449"/>
      <c r="H99" s="449"/>
      <c r="I99" s="52"/>
      <c r="J99" s="108"/>
      <c r="K99" s="25"/>
      <c r="L99" s="402" t="s">
        <v>28</v>
      </c>
      <c r="M99" s="33"/>
      <c r="N99" s="16">
        <f>VLOOKUP(L99,C174:D176,2,0)</f>
        <v>0</v>
      </c>
      <c r="O99" s="19"/>
      <c r="P99" s="401">
        <v>0</v>
      </c>
      <c r="Q99" s="34"/>
      <c r="R99" s="84"/>
      <c r="S99" s="34"/>
      <c r="T99" s="385">
        <f t="shared" si="0"/>
        <v>0</v>
      </c>
    </row>
    <row r="100" spans="1:20" ht="9.75" customHeight="1">
      <c r="A100" s="23"/>
      <c r="B100" s="104"/>
      <c r="C100" s="47"/>
      <c r="D100" s="47"/>
      <c r="F100" s="46"/>
      <c r="G100" s="46"/>
      <c r="H100" s="46"/>
      <c r="J100" s="47"/>
      <c r="L100" s="46"/>
      <c r="N100" s="17"/>
      <c r="P100" s="47"/>
      <c r="R100" s="84"/>
      <c r="S100" s="34"/>
      <c r="T100" s="385">
        <f t="shared" si="0"/>
        <v>0</v>
      </c>
    </row>
    <row r="101" spans="1:20" ht="11.25" customHeight="1">
      <c r="A101" s="23"/>
      <c r="B101" s="103">
        <v>7</v>
      </c>
      <c r="C101" s="448"/>
      <c r="D101" s="448"/>
      <c r="E101" s="25"/>
      <c r="F101" s="449" t="s">
        <v>28</v>
      </c>
      <c r="G101" s="449"/>
      <c r="H101" s="449"/>
      <c r="I101" s="52"/>
      <c r="J101" s="108"/>
      <c r="K101" s="25"/>
      <c r="L101" s="402" t="s">
        <v>28</v>
      </c>
      <c r="M101" s="33"/>
      <c r="N101" s="16">
        <f>VLOOKUP(L101,C174:D176,2,0)</f>
        <v>0</v>
      </c>
      <c r="O101" s="19"/>
      <c r="P101" s="401">
        <v>0</v>
      </c>
      <c r="Q101" s="34"/>
      <c r="R101" s="84"/>
      <c r="S101" s="34"/>
      <c r="T101" s="385">
        <f t="shared" si="0"/>
        <v>0</v>
      </c>
    </row>
    <row r="102" spans="1:20" ht="9.75" customHeight="1">
      <c r="A102" s="23"/>
      <c r="B102" s="104"/>
      <c r="C102" s="47"/>
      <c r="D102" s="47"/>
      <c r="F102" s="46"/>
      <c r="G102" s="46"/>
      <c r="H102" s="46"/>
      <c r="J102" s="47"/>
      <c r="L102" s="46"/>
      <c r="N102" s="17"/>
      <c r="P102" s="47"/>
      <c r="R102" s="84"/>
      <c r="S102" s="34"/>
      <c r="T102" s="385">
        <f t="shared" si="0"/>
        <v>0</v>
      </c>
    </row>
    <row r="103" spans="1:20" ht="11.25" customHeight="1">
      <c r="A103" s="23"/>
      <c r="B103" s="103">
        <v>8</v>
      </c>
      <c r="C103" s="448"/>
      <c r="D103" s="448"/>
      <c r="E103" s="25"/>
      <c r="F103" s="449" t="s">
        <v>28</v>
      </c>
      <c r="G103" s="449"/>
      <c r="H103" s="449"/>
      <c r="I103" s="52"/>
      <c r="J103" s="108"/>
      <c r="K103" s="25"/>
      <c r="L103" s="402" t="s">
        <v>28</v>
      </c>
      <c r="M103" s="33"/>
      <c r="N103" s="16">
        <f>VLOOKUP(L103,C174:D176,2,0)</f>
        <v>0</v>
      </c>
      <c r="O103" s="19"/>
      <c r="P103" s="401">
        <v>0</v>
      </c>
      <c r="Q103" s="34"/>
      <c r="R103" s="84"/>
      <c r="S103" s="34"/>
      <c r="T103" s="385">
        <f t="shared" si="0"/>
        <v>0</v>
      </c>
    </row>
    <row r="104" spans="1:20" ht="9.75" customHeight="1">
      <c r="A104" s="23"/>
      <c r="B104" s="104"/>
      <c r="C104" s="47"/>
      <c r="D104" s="47"/>
      <c r="F104" s="46"/>
      <c r="G104" s="46"/>
      <c r="H104" s="46"/>
      <c r="J104" s="47"/>
      <c r="L104" s="46"/>
      <c r="N104" s="17"/>
      <c r="P104" s="47"/>
      <c r="R104" s="84"/>
      <c r="S104" s="34"/>
      <c r="T104" s="385">
        <f t="shared" si="0"/>
        <v>0</v>
      </c>
    </row>
    <row r="105" spans="1:20" ht="11.25" customHeight="1">
      <c r="A105" s="23"/>
      <c r="B105" s="103">
        <v>9</v>
      </c>
      <c r="C105" s="448"/>
      <c r="D105" s="448"/>
      <c r="E105" s="25"/>
      <c r="F105" s="449" t="s">
        <v>28</v>
      </c>
      <c r="G105" s="449"/>
      <c r="H105" s="449"/>
      <c r="I105" s="52"/>
      <c r="J105" s="108"/>
      <c r="K105" s="25"/>
      <c r="L105" s="402" t="s">
        <v>28</v>
      </c>
      <c r="M105" s="33"/>
      <c r="N105" s="16">
        <f>VLOOKUP(L105,C174:D176,2,0)</f>
        <v>0</v>
      </c>
      <c r="O105" s="19"/>
      <c r="P105" s="401">
        <v>0</v>
      </c>
      <c r="Q105" s="34"/>
      <c r="R105" s="84"/>
      <c r="S105" s="34"/>
      <c r="T105" s="385">
        <f t="shared" si="0"/>
        <v>0</v>
      </c>
    </row>
    <row r="106" spans="1:20" ht="9.75" customHeight="1">
      <c r="A106" s="23"/>
      <c r="B106" s="104"/>
      <c r="C106" s="47"/>
      <c r="D106" s="47"/>
      <c r="F106" s="46"/>
      <c r="G106" s="46"/>
      <c r="H106" s="46"/>
      <c r="J106" s="47"/>
      <c r="L106" s="46"/>
      <c r="N106" s="17"/>
      <c r="P106" s="47"/>
      <c r="R106" s="84"/>
      <c r="S106" s="34"/>
      <c r="T106" s="385">
        <f t="shared" si="0"/>
        <v>0</v>
      </c>
    </row>
    <row r="107" spans="1:20" ht="11.25" customHeight="1">
      <c r="A107" s="23"/>
      <c r="B107" s="103">
        <v>10</v>
      </c>
      <c r="C107" s="448"/>
      <c r="D107" s="448"/>
      <c r="E107" s="25"/>
      <c r="F107" s="449" t="s">
        <v>28</v>
      </c>
      <c r="G107" s="449"/>
      <c r="H107" s="449"/>
      <c r="I107" s="52"/>
      <c r="J107" s="49"/>
      <c r="K107" s="25"/>
      <c r="L107" s="402" t="s">
        <v>28</v>
      </c>
      <c r="M107" s="33"/>
      <c r="N107" s="16">
        <f>VLOOKUP(L107,C174:D176,2,0)</f>
        <v>0</v>
      </c>
      <c r="O107" s="19"/>
      <c r="P107" s="401">
        <v>0</v>
      </c>
      <c r="Q107" s="34"/>
      <c r="R107" s="84"/>
      <c r="S107" s="34"/>
      <c r="T107" s="385">
        <f t="shared" si="0"/>
        <v>0</v>
      </c>
    </row>
    <row r="108" spans="1:20" ht="13.5" customHeight="1">
      <c r="A108" s="23"/>
      <c r="B108" s="105"/>
      <c r="C108" s="397"/>
      <c r="D108" s="397"/>
      <c r="E108" s="398"/>
      <c r="F108" s="397"/>
      <c r="G108" s="397"/>
      <c r="H108" s="397"/>
      <c r="I108" s="398"/>
      <c r="J108" s="397"/>
      <c r="K108" s="398"/>
      <c r="L108" s="397"/>
      <c r="M108" s="398"/>
      <c r="N108" s="382">
        <f>SUM(N89:N107)</f>
        <v>30</v>
      </c>
      <c r="O108" s="382"/>
      <c r="P108" s="382">
        <f>SUM(P89:P107)</f>
        <v>2</v>
      </c>
      <c r="Q108" s="399"/>
      <c r="R108" s="399"/>
      <c r="S108" s="399"/>
      <c r="T108" s="399">
        <f>SUM(T89:T107)</f>
        <v>30</v>
      </c>
    </row>
    <row r="109" spans="1:20" ht="31.5" customHeight="1">
      <c r="A109" s="23"/>
      <c r="B109" s="101"/>
      <c r="C109" s="482" t="s">
        <v>93</v>
      </c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R109" s="84"/>
      <c r="S109" s="34"/>
      <c r="T109" s="18"/>
    </row>
    <row r="110" spans="1:19" ht="10.5" customHeight="1" thickBot="1">
      <c r="A110" s="23"/>
      <c r="B110" s="106"/>
      <c r="C110" s="91"/>
      <c r="D110" s="107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2"/>
      <c r="S110" s="34"/>
    </row>
    <row r="111" spans="1:19" ht="10.5" customHeight="1" thickBot="1">
      <c r="A111" s="23"/>
      <c r="B111" s="122"/>
      <c r="C111" s="46"/>
      <c r="D111" s="9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123"/>
      <c r="S111" s="34"/>
    </row>
    <row r="112" spans="1:19" ht="14.25">
      <c r="A112" s="23"/>
      <c r="B112" s="439" t="s">
        <v>156</v>
      </c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1"/>
      <c r="S112" s="34"/>
    </row>
    <row r="113" spans="1:19" ht="10.5" customHeight="1">
      <c r="A113" s="23"/>
      <c r="B113" s="101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  <c r="P113" s="38"/>
      <c r="R113" s="84"/>
      <c r="S113" s="34"/>
    </row>
    <row r="114" spans="1:19" ht="10.5" customHeight="1">
      <c r="A114" s="23"/>
      <c r="B114" s="102"/>
      <c r="C114" s="380" t="s">
        <v>170</v>
      </c>
      <c r="D114" s="379"/>
      <c r="E114" s="63"/>
      <c r="F114" s="337"/>
      <c r="G114" s="337"/>
      <c r="H114" s="337"/>
      <c r="I114" s="466" t="s">
        <v>164</v>
      </c>
      <c r="J114" s="467"/>
      <c r="K114" s="468"/>
      <c r="L114" s="337"/>
      <c r="M114" s="337"/>
      <c r="N114" s="337"/>
      <c r="O114" s="63"/>
      <c r="P114" s="65"/>
      <c r="Q114" s="34"/>
      <c r="R114" s="84"/>
      <c r="S114" s="34"/>
    </row>
    <row r="115" spans="1:19" ht="10.5" customHeight="1">
      <c r="A115" s="23"/>
      <c r="B115" s="102"/>
      <c r="C115" s="163">
        <f ca="1">TODAY()</f>
        <v>45104</v>
      </c>
      <c r="D115" s="380"/>
      <c r="E115" s="63"/>
      <c r="O115" s="34"/>
      <c r="P115" s="404"/>
      <c r="R115" s="84"/>
      <c r="S115" s="34"/>
    </row>
    <row r="116" spans="1:19" s="7" customFormat="1" ht="12">
      <c r="A116" s="19"/>
      <c r="B116" s="103"/>
      <c r="C116" s="380"/>
      <c r="D116" s="380"/>
      <c r="E116" s="338"/>
      <c r="F116" s="339"/>
      <c r="G116" s="339"/>
      <c r="H116" s="339"/>
      <c r="I116" s="339"/>
      <c r="J116" s="544">
        <f ca="1">TODAY()+3</f>
        <v>45107</v>
      </c>
      <c r="K116" s="448"/>
      <c r="L116" s="339"/>
      <c r="M116" s="337"/>
      <c r="N116" s="337"/>
      <c r="O116" s="25"/>
      <c r="P116" s="396">
        <v>0</v>
      </c>
      <c r="Q116" s="35"/>
      <c r="R116" s="86"/>
      <c r="S116" s="26"/>
    </row>
    <row r="117" spans="1:19" s="7" customFormat="1" ht="14.25">
      <c r="A117" s="19"/>
      <c r="B117" s="103"/>
      <c r="C117" s="341"/>
      <c r="D117" s="341"/>
      <c r="E117" s="3"/>
      <c r="F117" s="3"/>
      <c r="G117" s="3"/>
      <c r="H117" s="3"/>
      <c r="I117" s="3"/>
      <c r="J117" s="340"/>
      <c r="K117" s="3"/>
      <c r="L117" s="3"/>
      <c r="M117" s="42"/>
      <c r="N117" s="326"/>
      <c r="O117" s="38"/>
      <c r="P117" s="404"/>
      <c r="Q117" s="329"/>
      <c r="R117" s="86"/>
      <c r="S117" s="26"/>
    </row>
    <row r="118" spans="1:19" s="7" customFormat="1" ht="14.25">
      <c r="A118" s="19"/>
      <c r="B118" s="103"/>
      <c r="C118" s="345" t="s">
        <v>165</v>
      </c>
      <c r="D118" s="47"/>
      <c r="E118" s="42"/>
      <c r="F118" s="46"/>
      <c r="G118" s="46"/>
      <c r="H118" s="46"/>
      <c r="I118" s="42"/>
      <c r="J118" s="47"/>
      <c r="K118" s="42"/>
      <c r="L118" s="46"/>
      <c r="M118" s="23"/>
      <c r="N118" s="17"/>
      <c r="O118" s="3"/>
      <c r="P118" s="334"/>
      <c r="Q118" s="331"/>
      <c r="R118" s="327"/>
      <c r="S118" s="26"/>
    </row>
    <row r="119" spans="1:19" s="15" customFormat="1" ht="11.25">
      <c r="A119" s="324"/>
      <c r="B119" s="103"/>
      <c r="C119" s="343"/>
      <c r="D119" s="320">
        <f ca="1">TODAY()+90</f>
        <v>45194</v>
      </c>
      <c r="E119" s="64"/>
      <c r="F119" s="445">
        <f ca="1">TODAY()+180</f>
        <v>45284</v>
      </c>
      <c r="G119" s="446"/>
      <c r="H119" s="447"/>
      <c r="I119" s="64"/>
      <c r="J119" s="320">
        <f ca="1">TODAY()+260</f>
        <v>45364</v>
      </c>
      <c r="K119" s="64"/>
      <c r="L119" s="320" t="s">
        <v>169</v>
      </c>
      <c r="M119" s="64"/>
      <c r="N119" s="335"/>
      <c r="P119" s="336"/>
      <c r="Q119" s="332"/>
      <c r="R119" s="328"/>
      <c r="S119" s="321"/>
    </row>
    <row r="120" spans="1:19" s="15" customFormat="1" ht="11.25">
      <c r="A120" s="324"/>
      <c r="B120" s="103"/>
      <c r="C120" s="344"/>
      <c r="D120" s="322"/>
      <c r="F120" s="442"/>
      <c r="G120" s="443"/>
      <c r="H120" s="444"/>
      <c r="J120" s="322"/>
      <c r="L120" s="323"/>
      <c r="M120" s="324"/>
      <c r="N120" s="335"/>
      <c r="P120" s="336"/>
      <c r="Q120" s="332"/>
      <c r="R120" s="328"/>
      <c r="S120" s="321"/>
    </row>
    <row r="121" spans="1:19" s="15" customFormat="1" ht="11.25">
      <c r="A121" s="324"/>
      <c r="B121" s="103"/>
      <c r="C121" s="344"/>
      <c r="D121" s="320" t="s">
        <v>169</v>
      </c>
      <c r="E121" s="64"/>
      <c r="F121" s="445" t="s">
        <v>169</v>
      </c>
      <c r="G121" s="446"/>
      <c r="H121" s="447"/>
      <c r="I121" s="64"/>
      <c r="J121" s="320" t="s">
        <v>169</v>
      </c>
      <c r="K121" s="64"/>
      <c r="L121" s="320" t="s">
        <v>169</v>
      </c>
      <c r="M121" s="324"/>
      <c r="N121" s="335"/>
      <c r="P121" s="336"/>
      <c r="Q121" s="332"/>
      <c r="R121" s="328"/>
      <c r="S121" s="321"/>
    </row>
    <row r="122" spans="1:19" s="15" customFormat="1" ht="11.25">
      <c r="A122" s="324"/>
      <c r="B122" s="103"/>
      <c r="C122" s="344"/>
      <c r="D122" s="322"/>
      <c r="F122" s="323"/>
      <c r="G122" s="323"/>
      <c r="H122" s="323"/>
      <c r="J122" s="322"/>
      <c r="L122" s="323"/>
      <c r="M122" s="324"/>
      <c r="N122" s="335"/>
      <c r="P122" s="336"/>
      <c r="Q122" s="333"/>
      <c r="R122" s="328"/>
      <c r="S122" s="321"/>
    </row>
    <row r="123" spans="1:19" s="15" customFormat="1" ht="11.25">
      <c r="A123" s="324"/>
      <c r="B123" s="103"/>
      <c r="C123" s="344"/>
      <c r="D123" s="320" t="s">
        <v>169</v>
      </c>
      <c r="E123" s="64"/>
      <c r="F123" s="445" t="s">
        <v>169</v>
      </c>
      <c r="G123" s="446"/>
      <c r="H123" s="447"/>
      <c r="I123" s="64"/>
      <c r="J123" s="320" t="s">
        <v>169</v>
      </c>
      <c r="K123" s="64"/>
      <c r="L123" s="320" t="s">
        <v>169</v>
      </c>
      <c r="M123" s="324"/>
      <c r="N123" s="335"/>
      <c r="P123" s="336"/>
      <c r="Q123" s="330"/>
      <c r="R123" s="325"/>
      <c r="S123" s="321"/>
    </row>
    <row r="124" spans="1:19" ht="10.5" customHeight="1">
      <c r="A124" s="23"/>
      <c r="B124" s="104"/>
      <c r="C124" s="47"/>
      <c r="D124" s="47"/>
      <c r="E124" s="38"/>
      <c r="F124" s="46"/>
      <c r="G124" s="46"/>
      <c r="H124" s="46"/>
      <c r="I124" s="38"/>
      <c r="J124" s="47"/>
      <c r="K124" s="38"/>
      <c r="L124" s="46"/>
      <c r="M124" s="23"/>
      <c r="N124" s="17"/>
      <c r="P124" s="334"/>
      <c r="Q124" s="34"/>
      <c r="R124" s="84"/>
      <c r="S124" s="34"/>
    </row>
    <row r="125" spans="1:19" ht="10.5" customHeight="1">
      <c r="A125" s="23"/>
      <c r="B125" s="105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23"/>
      <c r="Q125" s="34"/>
      <c r="R125" s="84"/>
      <c r="S125" s="34"/>
    </row>
    <row r="126" spans="1:19" ht="10.5" customHeight="1" thickBot="1">
      <c r="A126" s="23"/>
      <c r="B126" s="106"/>
      <c r="C126" s="91"/>
      <c r="D126" s="107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2"/>
      <c r="S126" s="34"/>
    </row>
    <row r="127" spans="2:18" s="109" customFormat="1" ht="14.25"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</row>
    <row r="128" spans="1:19" s="109" customFormat="1" ht="10.5" customHeight="1" hidden="1">
      <c r="A128" s="347"/>
      <c r="B128" s="348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50"/>
      <c r="S128" s="351"/>
    </row>
    <row r="129" spans="1:19" s="109" customFormat="1" ht="14.25" hidden="1">
      <c r="A129" s="347"/>
      <c r="B129" s="352"/>
      <c r="E129" s="353">
        <v>1</v>
      </c>
      <c r="F129" s="354"/>
      <c r="G129" s="354"/>
      <c r="H129" s="354"/>
      <c r="I129" s="354"/>
      <c r="J129" s="354"/>
      <c r="K129" s="354"/>
      <c r="L129" s="355" t="s">
        <v>83</v>
      </c>
      <c r="M129" s="354"/>
      <c r="N129" s="354"/>
      <c r="O129" s="356"/>
      <c r="P129" s="357">
        <f aca="true" t="array" ref="P129">SUM(IF(ISTEXT(firmy1),1))</f>
        <v>1</v>
      </c>
      <c r="R129" s="358"/>
      <c r="S129" s="351"/>
    </row>
    <row r="130" spans="1:19" s="109" customFormat="1" ht="14.25" hidden="1">
      <c r="A130" s="347"/>
      <c r="B130" s="352"/>
      <c r="E130" s="353">
        <v>2</v>
      </c>
      <c r="F130" s="354"/>
      <c r="G130" s="354"/>
      <c r="H130" s="354"/>
      <c r="I130" s="354"/>
      <c r="J130" s="354"/>
      <c r="K130" s="354"/>
      <c r="L130" s="355" t="s">
        <v>84</v>
      </c>
      <c r="M130" s="354"/>
      <c r="N130" s="354"/>
      <c r="O130" s="356"/>
      <c r="P130" s="357">
        <f>COUNTA(J89:J107)</f>
        <v>1</v>
      </c>
      <c r="R130" s="358"/>
      <c r="S130" s="351"/>
    </row>
    <row r="131" spans="1:19" s="109" customFormat="1" ht="14.25" hidden="1">
      <c r="A131" s="347"/>
      <c r="B131" s="352"/>
      <c r="E131" s="353">
        <v>3</v>
      </c>
      <c r="F131" s="354"/>
      <c r="G131" s="354"/>
      <c r="H131" s="354"/>
      <c r="I131" s="354"/>
      <c r="J131" s="354"/>
      <c r="K131" s="354"/>
      <c r="L131" s="355" t="s">
        <v>85</v>
      </c>
      <c r="M131" s="354"/>
      <c r="N131" s="354"/>
      <c r="O131" s="461" t="b">
        <f>P129=P130</f>
        <v>1</v>
      </c>
      <c r="P131" s="462"/>
      <c r="R131" s="358"/>
      <c r="S131" s="351"/>
    </row>
    <row r="132" spans="1:19" s="109" customFormat="1" ht="10.5" customHeight="1" hidden="1">
      <c r="A132" s="347"/>
      <c r="B132" s="352"/>
      <c r="E132" s="353"/>
      <c r="F132" s="354"/>
      <c r="G132" s="354"/>
      <c r="H132" s="354"/>
      <c r="I132" s="354"/>
      <c r="J132" s="354"/>
      <c r="K132" s="354"/>
      <c r="L132" s="355"/>
      <c r="M132" s="354"/>
      <c r="N132" s="354"/>
      <c r="O132" s="359"/>
      <c r="P132" s="359"/>
      <c r="R132" s="358"/>
      <c r="S132" s="351"/>
    </row>
    <row r="133" spans="1:19" s="109" customFormat="1" ht="14.25" hidden="1">
      <c r="A133" s="347"/>
      <c r="B133" s="352"/>
      <c r="E133" s="353">
        <v>4</v>
      </c>
      <c r="F133" s="354"/>
      <c r="G133" s="354"/>
      <c r="H133" s="354"/>
      <c r="I133" s="354"/>
      <c r="J133" s="354"/>
      <c r="K133" s="354"/>
      <c r="L133" s="355" t="s">
        <v>86</v>
      </c>
      <c r="M133" s="354"/>
      <c r="N133" s="354"/>
      <c r="O133" s="359"/>
      <c r="P133" s="360">
        <f>SUM(P89:P108)</f>
        <v>4</v>
      </c>
      <c r="R133" s="358"/>
      <c r="S133" s="351"/>
    </row>
    <row r="134" spans="1:19" s="109" customFormat="1" ht="10.5" customHeight="1" hidden="1">
      <c r="A134" s="347"/>
      <c r="B134" s="352"/>
      <c r="E134" s="353"/>
      <c r="F134" s="354"/>
      <c r="G134" s="354"/>
      <c r="H134" s="354"/>
      <c r="I134" s="354"/>
      <c r="J134" s="354"/>
      <c r="K134" s="354"/>
      <c r="L134" s="355"/>
      <c r="M134" s="354"/>
      <c r="N134" s="354"/>
      <c r="O134" s="359"/>
      <c r="P134" s="359"/>
      <c r="R134" s="358"/>
      <c r="S134" s="351"/>
    </row>
    <row r="135" spans="1:19" s="109" customFormat="1" ht="14.25" hidden="1">
      <c r="A135" s="347"/>
      <c r="B135" s="352"/>
      <c r="E135" s="353">
        <v>5</v>
      </c>
      <c r="F135" s="354"/>
      <c r="G135" s="354"/>
      <c r="H135" s="354"/>
      <c r="I135" s="354"/>
      <c r="J135" s="354"/>
      <c r="K135" s="354"/>
      <c r="L135" s="355" t="s">
        <v>87</v>
      </c>
      <c r="M135" s="354"/>
      <c r="N135" s="354"/>
      <c r="O135" s="359"/>
      <c r="P135" s="361">
        <f>(D171*C168)+D171</f>
        <v>36.9</v>
      </c>
      <c r="R135" s="358"/>
      <c r="S135" s="351"/>
    </row>
    <row r="136" spans="1:19" s="109" customFormat="1" ht="10.5" customHeight="1" hidden="1">
      <c r="A136" s="347"/>
      <c r="B136" s="352"/>
      <c r="E136" s="353"/>
      <c r="F136" s="354"/>
      <c r="G136" s="354"/>
      <c r="H136" s="354"/>
      <c r="I136" s="354"/>
      <c r="J136" s="354"/>
      <c r="K136" s="354"/>
      <c r="L136" s="355"/>
      <c r="M136" s="354"/>
      <c r="N136" s="354"/>
      <c r="O136" s="359"/>
      <c r="P136" s="359"/>
      <c r="R136" s="358"/>
      <c r="S136" s="351"/>
    </row>
    <row r="137" spans="1:19" s="109" customFormat="1" ht="14.25" hidden="1">
      <c r="A137" s="347"/>
      <c r="B137" s="352"/>
      <c r="E137" s="353">
        <v>6</v>
      </c>
      <c r="F137" s="354"/>
      <c r="G137" s="354"/>
      <c r="H137" s="354"/>
      <c r="I137" s="354"/>
      <c r="J137" s="355" t="s">
        <v>89</v>
      </c>
      <c r="K137" s="354"/>
      <c r="L137" s="355"/>
      <c r="M137" s="354"/>
      <c r="N137" s="354"/>
      <c r="O137" s="359"/>
      <c r="P137" s="362" t="str">
        <f>H80</f>
        <v>list polecony priorytet</v>
      </c>
      <c r="R137" s="358"/>
      <c r="S137" s="351"/>
    </row>
    <row r="138" spans="1:19" s="109" customFormat="1" ht="14.25" hidden="1">
      <c r="A138" s="347"/>
      <c r="B138" s="352"/>
      <c r="E138" s="353">
        <v>7</v>
      </c>
      <c r="F138" s="354"/>
      <c r="G138" s="354"/>
      <c r="H138" s="354"/>
      <c r="I138" s="354"/>
      <c r="J138" s="355"/>
      <c r="K138" s="354"/>
      <c r="L138" s="355" t="s">
        <v>90</v>
      </c>
      <c r="M138" s="354"/>
      <c r="N138" s="354"/>
      <c r="O138" s="359"/>
      <c r="P138" s="362">
        <f>SUM(P139:P143)</f>
        <v>8.61</v>
      </c>
      <c r="R138" s="358"/>
      <c r="S138" s="351"/>
    </row>
    <row r="139" spans="1:20" s="109" customFormat="1" ht="14.25" customHeight="1" hidden="1">
      <c r="A139" s="347"/>
      <c r="B139" s="352"/>
      <c r="E139" s="353"/>
      <c r="F139" s="354"/>
      <c r="G139" s="354"/>
      <c r="H139" s="354"/>
      <c r="I139" s="354"/>
      <c r="J139" s="354"/>
      <c r="K139" s="354"/>
      <c r="L139" s="363" t="s">
        <v>33</v>
      </c>
      <c r="M139" s="364"/>
      <c r="N139" s="364"/>
      <c r="O139" s="365"/>
      <c r="P139" s="366">
        <f>IF(N80=D159,N80*1)</f>
        <v>8.61</v>
      </c>
      <c r="R139" s="358"/>
      <c r="S139" s="351"/>
      <c r="T139" s="367"/>
    </row>
    <row r="140" spans="1:19" s="109" customFormat="1" ht="14.25" customHeight="1" hidden="1">
      <c r="A140" s="347"/>
      <c r="B140" s="352"/>
      <c r="E140" s="353"/>
      <c r="F140" s="354"/>
      <c r="G140" s="354"/>
      <c r="H140" s="354"/>
      <c r="I140" s="354"/>
      <c r="J140" s="354"/>
      <c r="K140" s="354"/>
      <c r="L140" s="363" t="s">
        <v>34</v>
      </c>
      <c r="M140" s="364"/>
      <c r="N140" s="364"/>
      <c r="O140" s="365"/>
      <c r="P140" s="366" t="b">
        <f>IF(N80=D161,N80*1)</f>
        <v>0</v>
      </c>
      <c r="R140" s="358"/>
      <c r="S140" s="351"/>
    </row>
    <row r="141" spans="1:19" s="109" customFormat="1" ht="14.25" hidden="1">
      <c r="A141" s="347"/>
      <c r="B141" s="352"/>
      <c r="E141" s="353"/>
      <c r="F141" s="354"/>
      <c r="G141" s="354"/>
      <c r="H141" s="354"/>
      <c r="I141" s="354"/>
      <c r="J141" s="354"/>
      <c r="K141" s="354"/>
      <c r="L141" s="363" t="s">
        <v>35</v>
      </c>
      <c r="M141" s="364"/>
      <c r="N141" s="364"/>
      <c r="O141" s="365"/>
      <c r="P141" s="366" t="b">
        <f>IF(N80=D162,N80*P133)</f>
        <v>0</v>
      </c>
      <c r="R141" s="358"/>
      <c r="S141" s="351"/>
    </row>
    <row r="142" spans="1:19" s="109" customFormat="1" ht="14.25" hidden="1">
      <c r="A142" s="347"/>
      <c r="B142" s="352"/>
      <c r="E142" s="353"/>
      <c r="F142" s="354"/>
      <c r="G142" s="354"/>
      <c r="H142" s="354"/>
      <c r="I142" s="354"/>
      <c r="J142" s="354"/>
      <c r="K142" s="354"/>
      <c r="L142" s="363" t="s">
        <v>88</v>
      </c>
      <c r="M142" s="364"/>
      <c r="N142" s="364"/>
      <c r="O142" s="365"/>
      <c r="P142" s="366" t="b">
        <f>IF(N80=D164,N80*P133)</f>
        <v>0</v>
      </c>
      <c r="R142" s="358"/>
      <c r="S142" s="351"/>
    </row>
    <row r="143" spans="1:19" s="109" customFormat="1" ht="14.25" hidden="1">
      <c r="A143" s="347"/>
      <c r="B143" s="352"/>
      <c r="E143" s="353"/>
      <c r="F143" s="354"/>
      <c r="G143" s="354"/>
      <c r="H143" s="354"/>
      <c r="I143" s="354"/>
      <c r="J143" s="354"/>
      <c r="K143" s="354"/>
      <c r="L143" s="363" t="s">
        <v>36</v>
      </c>
      <c r="M143" s="364"/>
      <c r="N143" s="364"/>
      <c r="O143" s="365"/>
      <c r="P143" s="366" t="b">
        <f>IF(N80=D165,N80*P133)</f>
        <v>0</v>
      </c>
      <c r="R143" s="358"/>
      <c r="S143" s="351"/>
    </row>
    <row r="144" spans="1:19" s="109" customFormat="1" ht="10.5" customHeight="1" hidden="1">
      <c r="A144" s="347"/>
      <c r="B144" s="352"/>
      <c r="E144" s="353"/>
      <c r="F144" s="354"/>
      <c r="G144" s="354"/>
      <c r="H144" s="354"/>
      <c r="I144" s="354"/>
      <c r="J144" s="354"/>
      <c r="K144" s="354"/>
      <c r="L144" s="355"/>
      <c r="M144" s="354"/>
      <c r="N144" s="354"/>
      <c r="O144" s="359"/>
      <c r="P144" s="362"/>
      <c r="R144" s="358"/>
      <c r="S144" s="351"/>
    </row>
    <row r="145" spans="1:19" s="109" customFormat="1" ht="14.25" hidden="1">
      <c r="A145" s="347"/>
      <c r="B145" s="352"/>
      <c r="E145" s="353">
        <v>8</v>
      </c>
      <c r="F145" s="354"/>
      <c r="G145" s="354"/>
      <c r="H145" s="354"/>
      <c r="I145" s="354"/>
      <c r="J145" s="354"/>
      <c r="K145" s="354"/>
      <c r="L145" s="355" t="s">
        <v>91</v>
      </c>
      <c r="M145" s="354"/>
      <c r="N145" s="354"/>
      <c r="O145" s="359"/>
      <c r="P145" s="362">
        <f>(P130*C170)*C168+(P130*C170)</f>
        <v>30.75</v>
      </c>
      <c r="R145" s="358"/>
      <c r="S145" s="351"/>
    </row>
    <row r="146" spans="1:19" s="109" customFormat="1" ht="10.5" customHeight="1" hidden="1">
      <c r="A146" s="347"/>
      <c r="B146" s="352"/>
      <c r="E146" s="353"/>
      <c r="F146" s="354"/>
      <c r="G146" s="354"/>
      <c r="H146" s="354"/>
      <c r="I146" s="354"/>
      <c r="J146" s="354"/>
      <c r="K146" s="354"/>
      <c r="L146" s="355"/>
      <c r="M146" s="354"/>
      <c r="N146" s="354"/>
      <c r="O146" s="359"/>
      <c r="P146" s="362"/>
      <c r="R146" s="358"/>
      <c r="S146" s="351"/>
    </row>
    <row r="147" spans="1:19" s="109" customFormat="1" ht="14.25" customHeight="1" hidden="1">
      <c r="A147" s="347"/>
      <c r="B147" s="352"/>
      <c r="E147" s="353">
        <v>9</v>
      </c>
      <c r="F147" s="354"/>
      <c r="G147" s="354"/>
      <c r="H147" s="354"/>
      <c r="I147" s="354"/>
      <c r="J147" s="354"/>
      <c r="K147" s="354"/>
      <c r="L147" s="355" t="s">
        <v>92</v>
      </c>
      <c r="M147" s="354"/>
      <c r="N147" s="354"/>
      <c r="O147" s="480">
        <f>P145+P138+P135</f>
        <v>76.25999999999999</v>
      </c>
      <c r="P147" s="481"/>
      <c r="R147" s="358"/>
      <c r="S147" s="351"/>
    </row>
    <row r="148" spans="1:19" s="109" customFormat="1" ht="10.5" customHeight="1" hidden="1">
      <c r="A148" s="347"/>
      <c r="B148" s="368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70"/>
      <c r="S148" s="351"/>
    </row>
    <row r="149" spans="1:19" s="109" customFormat="1" ht="10.5" customHeight="1" hidden="1">
      <c r="A149" s="347"/>
      <c r="B149" s="371"/>
      <c r="C149" s="346"/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72"/>
      <c r="S149" s="351"/>
    </row>
    <row r="150" spans="1:19" s="109" customFormat="1" ht="15" customHeight="1">
      <c r="A150" s="347"/>
      <c r="C150" s="460" t="s">
        <v>161</v>
      </c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351" t="s">
        <v>82</v>
      </c>
    </row>
    <row r="151" spans="1:19" s="109" customFormat="1" ht="15" customHeight="1">
      <c r="A151" s="347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351"/>
    </row>
    <row r="152" spans="1:19" s="109" customFormat="1" ht="15" customHeight="1">
      <c r="A152" s="347"/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351"/>
    </row>
    <row r="153" spans="1:19" s="109" customFormat="1" ht="10.5" customHeight="1">
      <c r="A153" s="383"/>
      <c r="B153" s="367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S153" s="351"/>
    </row>
    <row r="154" spans="2:20" s="109" customFormat="1" ht="14.25">
      <c r="B154" s="373"/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T154" s="109" t="s">
        <v>82</v>
      </c>
    </row>
    <row r="155" spans="1:18" s="109" customFormat="1" ht="14.25">
      <c r="A155" s="374"/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</row>
    <row r="156" spans="2:16" s="386" customFormat="1" ht="14.25">
      <c r="B156" s="400"/>
      <c r="C156" s="387">
        <f>P116</f>
        <v>0</v>
      </c>
      <c r="D156" s="387">
        <f>C156*30</f>
        <v>0</v>
      </c>
      <c r="E156" s="387"/>
      <c r="F156" s="387"/>
      <c r="G156" s="387"/>
      <c r="H156" s="387">
        <f>C156*N108</f>
        <v>0</v>
      </c>
      <c r="I156" s="387"/>
      <c r="J156" s="387">
        <f>C156*N80</f>
        <v>0</v>
      </c>
      <c r="K156" s="387"/>
      <c r="L156" s="387">
        <f>D156+H156+J156</f>
        <v>0</v>
      </c>
      <c r="M156" s="387"/>
      <c r="N156" s="388">
        <f>L156*1.23</f>
        <v>0</v>
      </c>
      <c r="O156" s="387"/>
      <c r="P156" s="387">
        <f>N156</f>
        <v>0</v>
      </c>
    </row>
    <row r="157" spans="2:16" s="389" customFormat="1" ht="11.25" hidden="1">
      <c r="B157" s="390"/>
      <c r="C157" s="391" t="s">
        <v>52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</row>
    <row r="158" spans="2:16" s="389" customFormat="1" ht="11.25" hidden="1">
      <c r="B158" s="390"/>
      <c r="C158" s="391" t="s">
        <v>28</v>
      </c>
      <c r="D158" s="391">
        <v>0</v>
      </c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</row>
    <row r="159" spans="2:16" s="389" customFormat="1" ht="11.25" hidden="1">
      <c r="B159" s="390"/>
      <c r="C159" s="391" t="s">
        <v>33</v>
      </c>
      <c r="D159" s="391">
        <f>7*C168+7</f>
        <v>8.61</v>
      </c>
      <c r="E159" s="391" t="s">
        <v>159</v>
      </c>
      <c r="F159" s="391" t="s">
        <v>174</v>
      </c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</row>
    <row r="160" spans="2:16" s="389" customFormat="1" ht="11.25" hidden="1">
      <c r="B160" s="390"/>
      <c r="C160" s="391" t="s">
        <v>171</v>
      </c>
      <c r="D160" s="391">
        <f>25*C168+25</f>
        <v>30.75</v>
      </c>
      <c r="E160" s="391" t="s">
        <v>160</v>
      </c>
      <c r="F160" s="391" t="s">
        <v>175</v>
      </c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</row>
    <row r="161" spans="2:16" s="389" customFormat="1" ht="11.25" hidden="1">
      <c r="B161" s="390"/>
      <c r="C161" s="391" t="s">
        <v>34</v>
      </c>
      <c r="D161" s="391">
        <f>30*C168+30</f>
        <v>36.9</v>
      </c>
      <c r="E161" s="391" t="s">
        <v>160</v>
      </c>
      <c r="F161" s="391" t="s">
        <v>176</v>
      </c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</row>
    <row r="162" spans="2:16" s="389" customFormat="1" ht="11.25" hidden="1">
      <c r="B162" s="390"/>
      <c r="C162" s="391" t="s">
        <v>35</v>
      </c>
      <c r="D162" s="391">
        <f>5*C168+5</f>
        <v>6.15</v>
      </c>
      <c r="E162" s="391" t="s">
        <v>160</v>
      </c>
      <c r="F162" s="391" t="s">
        <v>177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</row>
    <row r="163" spans="2:16" s="389" customFormat="1" ht="11.25" hidden="1">
      <c r="B163" s="390"/>
      <c r="C163" s="391" t="s">
        <v>173</v>
      </c>
      <c r="D163" s="391">
        <v>0</v>
      </c>
      <c r="E163" s="391" t="s">
        <v>160</v>
      </c>
      <c r="F163" s="391" t="s">
        <v>178</v>
      </c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</row>
    <row r="164" spans="2:16" s="389" customFormat="1" ht="11.25" hidden="1">
      <c r="B164" s="390"/>
      <c r="C164" s="391" t="s">
        <v>88</v>
      </c>
      <c r="D164" s="391">
        <f>18*C168+18</f>
        <v>22.14</v>
      </c>
      <c r="E164" s="391" t="s">
        <v>160</v>
      </c>
      <c r="F164" s="391" t="s">
        <v>179</v>
      </c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</row>
    <row r="165" spans="2:16" s="389" customFormat="1" ht="11.25" hidden="1">
      <c r="B165" s="390"/>
      <c r="C165" s="391" t="s">
        <v>172</v>
      </c>
      <c r="D165" s="391">
        <f>8*C168+8</f>
        <v>9.84</v>
      </c>
      <c r="E165" s="391" t="s">
        <v>160</v>
      </c>
      <c r="F165" s="391" t="s">
        <v>180</v>
      </c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</row>
    <row r="166" spans="2:16" s="389" customFormat="1" ht="11.25" hidden="1">
      <c r="B166" s="390"/>
      <c r="C166" s="391"/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</row>
    <row r="167" spans="2:16" s="389" customFormat="1" ht="11.25" hidden="1">
      <c r="B167" s="390"/>
      <c r="C167" s="391" t="s">
        <v>59</v>
      </c>
      <c r="D167" s="391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</row>
    <row r="168" spans="2:16" s="389" customFormat="1" ht="11.25" hidden="1">
      <c r="B168" s="390"/>
      <c r="C168" s="391">
        <v>0.23</v>
      </c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</row>
    <row r="169" spans="2:16" s="389" customFormat="1" ht="11.25" hidden="1">
      <c r="B169" s="390"/>
      <c r="C169" s="391" t="s">
        <v>58</v>
      </c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</row>
    <row r="170" spans="2:16" s="389" customFormat="1" ht="11.25" hidden="1">
      <c r="B170" s="390"/>
      <c r="C170" s="392">
        <v>25</v>
      </c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</row>
    <row r="171" spans="2:16" s="389" customFormat="1" ht="11.25" hidden="1">
      <c r="B171" s="390"/>
      <c r="C171" s="392" t="s">
        <v>95</v>
      </c>
      <c r="D171" s="391">
        <f>((N89*P89)+(N91*P91)+(N93*P93)+(N95*P95)+(N97*P97)+(N99*P99)+(N101*P101)+(N103*P103)+(N105*P105)+(N107*P107))</f>
        <v>30</v>
      </c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</row>
    <row r="172" spans="2:16" s="389" customFormat="1" ht="11.25" hidden="1">
      <c r="B172" s="390"/>
      <c r="C172" s="391"/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</row>
    <row r="173" spans="2:16" s="389" customFormat="1" ht="11.25" hidden="1">
      <c r="B173" s="390"/>
      <c r="C173" s="391" t="s">
        <v>56</v>
      </c>
      <c r="D173" s="391"/>
      <c r="E173" s="391"/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</row>
    <row r="174" spans="2:16" s="389" customFormat="1" ht="11.25" hidden="1">
      <c r="B174" s="390"/>
      <c r="C174" s="391" t="s">
        <v>28</v>
      </c>
      <c r="D174" s="391">
        <v>0</v>
      </c>
      <c r="E174" s="391"/>
      <c r="F174" s="391"/>
      <c r="G174" s="391"/>
      <c r="H174" s="391"/>
      <c r="I174" s="391"/>
      <c r="J174" s="391"/>
      <c r="K174" s="391"/>
      <c r="L174" s="391" t="s">
        <v>57</v>
      </c>
      <c r="M174" s="391"/>
      <c r="N174" s="391"/>
      <c r="O174" s="543">
        <f>N89*P89+N91*P91+N93*P93+N95*P95+N97*P97+N99*P99+N101*P101+N103*P103+N105*P105+N107*P107</f>
        <v>30</v>
      </c>
      <c r="P174" s="543"/>
    </row>
    <row r="175" spans="2:16" s="389" customFormat="1" ht="11.25" hidden="1">
      <c r="B175" s="390"/>
      <c r="C175" s="391" t="s">
        <v>48</v>
      </c>
      <c r="D175" s="391">
        <v>30</v>
      </c>
      <c r="E175" s="391"/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</row>
    <row r="176" spans="2:16" s="389" customFormat="1" ht="11.25" hidden="1">
      <c r="B176" s="390"/>
      <c r="C176" s="391" t="s">
        <v>49</v>
      </c>
      <c r="D176" s="391">
        <v>60</v>
      </c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</row>
    <row r="177" spans="2:16" s="389" customFormat="1" ht="11.25" hidden="1">
      <c r="B177" s="390"/>
      <c r="C177" s="391"/>
      <c r="D177" s="391"/>
      <c r="E177" s="391"/>
      <c r="F177" s="391"/>
      <c r="G177" s="391"/>
      <c r="H177" s="391"/>
      <c r="I177" s="391"/>
      <c r="J177" s="391">
        <v>30</v>
      </c>
      <c r="K177" s="391"/>
      <c r="L177" s="391">
        <f>J177*0.22+J177</f>
        <v>36.6</v>
      </c>
      <c r="M177" s="391"/>
      <c r="N177" s="391"/>
      <c r="O177" s="391"/>
      <c r="P177" s="391"/>
    </row>
    <row r="178" spans="2:16" s="389" customFormat="1" ht="11.25" hidden="1">
      <c r="B178" s="390"/>
      <c r="C178" s="391"/>
      <c r="D178" s="391"/>
      <c r="E178" s="391"/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</row>
    <row r="179" spans="2:16" s="389" customFormat="1" ht="11.25" hidden="1">
      <c r="B179" s="390"/>
      <c r="C179" s="391" t="s">
        <v>51</v>
      </c>
      <c r="D179" s="391"/>
      <c r="E179" s="391"/>
      <c r="F179" s="391"/>
      <c r="G179" s="391"/>
      <c r="H179" s="391" t="s">
        <v>52</v>
      </c>
      <c r="I179" s="391"/>
      <c r="J179" s="391"/>
      <c r="K179" s="391"/>
      <c r="L179" s="391"/>
      <c r="M179" s="391"/>
      <c r="N179" s="391"/>
      <c r="O179" s="391"/>
      <c r="P179" s="391"/>
    </row>
    <row r="180" spans="2:16" s="389" customFormat="1" ht="11.25" hidden="1">
      <c r="B180" s="390"/>
      <c r="C180" s="391" t="s">
        <v>28</v>
      </c>
      <c r="D180" s="391"/>
      <c r="E180" s="391"/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</row>
    <row r="181" spans="2:16" s="389" customFormat="1" ht="11.25" hidden="1">
      <c r="B181" s="390"/>
      <c r="C181" s="391" t="s">
        <v>7</v>
      </c>
      <c r="D181" s="391"/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</row>
    <row r="182" spans="2:16" s="389" customFormat="1" ht="11.25" hidden="1">
      <c r="B182" s="390"/>
      <c r="C182" s="391" t="s">
        <v>8</v>
      </c>
      <c r="D182" s="391"/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</row>
    <row r="183" spans="2:16" s="389" customFormat="1" ht="11.25" hidden="1">
      <c r="B183" s="390"/>
      <c r="C183" s="391" t="s">
        <v>9</v>
      </c>
      <c r="D183" s="391"/>
      <c r="E183" s="391"/>
      <c r="F183" s="391"/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</row>
    <row r="184" spans="2:16" s="389" customFormat="1" ht="11.25" hidden="1">
      <c r="B184" s="390"/>
      <c r="C184" s="391" t="s">
        <v>10</v>
      </c>
      <c r="D184" s="39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</row>
    <row r="185" spans="2:16" s="389" customFormat="1" ht="11.25" hidden="1">
      <c r="B185" s="390"/>
      <c r="C185" s="391" t="s">
        <v>11</v>
      </c>
      <c r="D185" s="391"/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</row>
    <row r="186" spans="2:16" s="389" customFormat="1" ht="11.25" hidden="1">
      <c r="B186" s="390"/>
      <c r="C186" s="391" t="s">
        <v>12</v>
      </c>
      <c r="D186" s="391"/>
      <c r="E186" s="391"/>
      <c r="F186" s="391"/>
      <c r="G186" s="391"/>
      <c r="H186" s="391" t="s">
        <v>53</v>
      </c>
      <c r="I186" s="391"/>
      <c r="J186" s="391"/>
      <c r="K186" s="391"/>
      <c r="L186" s="391"/>
      <c r="M186" s="391"/>
      <c r="N186" s="391"/>
      <c r="O186" s="391"/>
      <c r="P186" s="391"/>
    </row>
    <row r="187" spans="2:16" s="389" customFormat="1" ht="11.25" hidden="1">
      <c r="B187" s="390"/>
      <c r="C187" s="391" t="s">
        <v>13</v>
      </c>
      <c r="D187" s="391"/>
      <c r="E187" s="391"/>
      <c r="F187" s="391"/>
      <c r="G187" s="391"/>
      <c r="H187" s="391" t="s">
        <v>28</v>
      </c>
      <c r="I187" s="391"/>
      <c r="J187" s="391"/>
      <c r="K187" s="391"/>
      <c r="L187" s="391"/>
      <c r="M187" s="391"/>
      <c r="N187" s="391"/>
      <c r="O187" s="391"/>
      <c r="P187" s="391"/>
    </row>
    <row r="188" spans="2:16" s="389" customFormat="1" ht="11.25" hidden="1">
      <c r="B188" s="390"/>
      <c r="C188" s="391" t="s">
        <v>14</v>
      </c>
      <c r="D188" s="391"/>
      <c r="E188" s="391"/>
      <c r="F188" s="391"/>
      <c r="G188" s="391"/>
      <c r="H188" s="391" t="s">
        <v>46</v>
      </c>
      <c r="I188" s="391"/>
      <c r="J188" s="391"/>
      <c r="K188" s="391"/>
      <c r="L188" s="391"/>
      <c r="M188" s="391"/>
      <c r="N188" s="391"/>
      <c r="O188" s="391"/>
      <c r="P188" s="391"/>
    </row>
    <row r="189" spans="2:16" s="389" customFormat="1" ht="11.25" hidden="1">
      <c r="B189" s="390"/>
      <c r="C189" s="391" t="s">
        <v>15</v>
      </c>
      <c r="D189" s="391"/>
      <c r="E189" s="391"/>
      <c r="F189" s="391"/>
      <c r="G189" s="391"/>
      <c r="H189" s="391" t="s">
        <v>47</v>
      </c>
      <c r="I189" s="391"/>
      <c r="J189" s="391"/>
      <c r="K189" s="391"/>
      <c r="L189" s="391"/>
      <c r="M189" s="391"/>
      <c r="N189" s="391"/>
      <c r="O189" s="391"/>
      <c r="P189" s="391"/>
    </row>
    <row r="190" spans="2:16" s="389" customFormat="1" ht="11.25" hidden="1">
      <c r="B190" s="390"/>
      <c r="C190" s="391" t="s">
        <v>16</v>
      </c>
      <c r="D190" s="391"/>
      <c r="E190" s="391"/>
      <c r="F190" s="391"/>
      <c r="G190" s="391"/>
      <c r="H190" s="391" t="s">
        <v>54</v>
      </c>
      <c r="I190" s="391" t="s">
        <v>55</v>
      </c>
      <c r="J190" s="391"/>
      <c r="K190" s="391"/>
      <c r="L190" s="391"/>
      <c r="M190" s="391"/>
      <c r="N190" s="391"/>
      <c r="O190" s="391"/>
      <c r="P190" s="391"/>
    </row>
    <row r="191" spans="2:16" s="389" customFormat="1" ht="11.25" hidden="1">
      <c r="B191" s="390"/>
      <c r="C191" s="391" t="s">
        <v>17</v>
      </c>
      <c r="D191" s="391"/>
      <c r="E191" s="391"/>
      <c r="F191" s="391"/>
      <c r="G191" s="391"/>
      <c r="H191" s="391" t="s">
        <v>28</v>
      </c>
      <c r="I191" s="391">
        <v>0</v>
      </c>
      <c r="J191" s="391"/>
      <c r="K191" s="391"/>
      <c r="L191" s="391"/>
      <c r="M191" s="391"/>
      <c r="N191" s="391"/>
      <c r="O191" s="391"/>
      <c r="P191" s="391"/>
    </row>
    <row r="192" spans="2:16" s="389" customFormat="1" ht="11.25" hidden="1">
      <c r="B192" s="390"/>
      <c r="C192" s="391" t="s">
        <v>18</v>
      </c>
      <c r="D192" s="391"/>
      <c r="E192" s="391"/>
      <c r="F192" s="391"/>
      <c r="G192" s="391"/>
      <c r="H192" s="391" t="s">
        <v>48</v>
      </c>
      <c r="I192" s="391">
        <v>30</v>
      </c>
      <c r="J192" s="391"/>
      <c r="K192" s="391"/>
      <c r="L192" s="391"/>
      <c r="M192" s="391"/>
      <c r="N192" s="391"/>
      <c r="O192" s="391"/>
      <c r="P192" s="391"/>
    </row>
    <row r="193" spans="2:16" s="389" customFormat="1" ht="11.25" hidden="1">
      <c r="B193" s="390"/>
      <c r="C193" s="391" t="s">
        <v>19</v>
      </c>
      <c r="D193" s="391"/>
      <c r="E193" s="391"/>
      <c r="F193" s="391"/>
      <c r="G193" s="391"/>
      <c r="H193" s="391" t="s">
        <v>49</v>
      </c>
      <c r="I193" s="391">
        <v>60</v>
      </c>
      <c r="J193" s="391"/>
      <c r="K193" s="391"/>
      <c r="L193" s="391"/>
      <c r="M193" s="391"/>
      <c r="N193" s="391"/>
      <c r="O193" s="391"/>
      <c r="P193" s="391"/>
    </row>
    <row r="194" spans="2:16" s="389" customFormat="1" ht="11.25" hidden="1">
      <c r="B194" s="390"/>
      <c r="C194" s="391" t="s">
        <v>20</v>
      </c>
      <c r="D194" s="391"/>
      <c r="E194" s="391"/>
      <c r="F194" s="391"/>
      <c r="G194" s="391"/>
      <c r="H194" s="391"/>
      <c r="I194" s="391"/>
      <c r="J194" s="391"/>
      <c r="K194" s="391"/>
      <c r="L194" s="391"/>
      <c r="M194" s="391"/>
      <c r="N194" s="391"/>
      <c r="O194" s="391"/>
      <c r="P194" s="391"/>
    </row>
    <row r="195" spans="2:16" s="389" customFormat="1" ht="11.25" hidden="1">
      <c r="B195" s="390"/>
      <c r="C195" s="391" t="s">
        <v>21</v>
      </c>
      <c r="D195" s="391"/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</row>
    <row r="196" spans="2:16" s="389" customFormat="1" ht="11.25" hidden="1">
      <c r="B196" s="390"/>
      <c r="C196" s="391" t="s">
        <v>22</v>
      </c>
      <c r="D196" s="391"/>
      <c r="E196" s="391"/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</row>
    <row r="197" spans="2:16" s="393" customFormat="1" ht="14.25">
      <c r="B197" s="394"/>
      <c r="C197" s="394"/>
      <c r="D197" s="394"/>
      <c r="E197" s="394"/>
      <c r="F197" s="394"/>
      <c r="G197" s="394"/>
      <c r="H197" s="394"/>
      <c r="I197" s="394"/>
      <c r="J197" s="390"/>
      <c r="K197" s="394"/>
      <c r="L197" s="394"/>
      <c r="M197" s="394"/>
      <c r="N197" s="394"/>
      <c r="O197" s="394"/>
      <c r="P197" s="394"/>
    </row>
    <row r="198" spans="3:16" s="386" customFormat="1" ht="14.25">
      <c r="C198" s="386" t="s">
        <v>45</v>
      </c>
      <c r="D198" s="386" t="s">
        <v>58</v>
      </c>
      <c r="H198" s="386" t="s">
        <v>167</v>
      </c>
      <c r="J198" s="386" t="s">
        <v>168</v>
      </c>
      <c r="L198" s="386" t="s">
        <v>166</v>
      </c>
      <c r="N198" s="386" t="s">
        <v>59</v>
      </c>
      <c r="P198" s="386" t="s">
        <v>50</v>
      </c>
    </row>
    <row r="199" spans="1:20" s="375" customFormat="1" ht="14.25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7"/>
      <c r="T199" s="377"/>
    </row>
    <row r="200" s="375" customFormat="1" ht="14.25"/>
    <row r="201" spans="3:6" s="378" customFormat="1" ht="14.25">
      <c r="C201" s="378">
        <v>0</v>
      </c>
      <c r="D201" s="378">
        <f>C201*L177</f>
        <v>0</v>
      </c>
      <c r="F201" s="378" t="s">
        <v>58</v>
      </c>
    </row>
    <row r="202" spans="4:6" s="378" customFormat="1" ht="14.25">
      <c r="D202" s="378">
        <f>P135*C201</f>
        <v>0</v>
      </c>
      <c r="F202" s="378" t="s">
        <v>54</v>
      </c>
    </row>
    <row r="203" spans="4:6" s="378" customFormat="1" ht="14.25">
      <c r="D203" s="378">
        <f>N80*C201</f>
        <v>0</v>
      </c>
      <c r="F203" s="378" t="s">
        <v>157</v>
      </c>
    </row>
    <row r="204" spans="4:6" s="378" customFormat="1" ht="14.25">
      <c r="D204" s="378">
        <f>SUM(D201:D203)</f>
        <v>0</v>
      </c>
      <c r="F204" s="378" t="s">
        <v>158</v>
      </c>
    </row>
    <row r="205" s="375" customFormat="1" ht="14.25"/>
    <row r="206" s="375" customFormat="1" ht="14.25"/>
    <row r="207" s="375" customFormat="1" ht="14.25"/>
    <row r="208" s="375" customFormat="1" ht="14.25"/>
    <row r="209" s="375" customFormat="1" ht="14.25"/>
    <row r="210" s="375" customFormat="1" ht="14.25"/>
    <row r="211" s="375" customFormat="1" ht="14.25"/>
    <row r="212" s="375" customFormat="1" ht="14.25"/>
    <row r="213" s="375" customFormat="1" ht="14.25"/>
    <row r="214" s="375" customFormat="1" ht="14.25"/>
    <row r="215" s="375" customFormat="1" ht="14.25"/>
    <row r="216" s="109" customFormat="1" ht="14.25"/>
    <row r="217" s="109" customFormat="1" ht="14.25"/>
    <row r="218" s="109" customFormat="1" ht="14.25"/>
    <row r="219" s="109" customFormat="1" ht="14.25"/>
    <row r="220" s="109" customFormat="1" ht="14.25"/>
    <row r="221" s="109" customFormat="1" ht="14.25"/>
    <row r="222" s="109" customFormat="1" ht="14.25"/>
    <row r="223" s="109" customFormat="1" ht="14.25"/>
    <row r="224" s="109" customFormat="1" ht="14.25"/>
    <row r="225" s="109" customFormat="1" ht="14.25"/>
    <row r="226" s="109" customFormat="1" ht="14.25"/>
    <row r="227" s="109" customFormat="1" ht="14.25"/>
    <row r="228" s="109" customFormat="1" ht="14.25"/>
    <row r="229" s="109" customFormat="1" ht="14.25"/>
    <row r="230" s="109" customFormat="1" ht="14.25"/>
    <row r="231" s="109" customFormat="1" ht="14.25"/>
    <row r="232" s="109" customFormat="1" ht="14.25"/>
    <row r="233" s="109" customFormat="1" ht="14.25"/>
    <row r="234" s="109" customFormat="1" ht="14.25"/>
    <row r="235" s="109" customFormat="1" ht="14.25"/>
    <row r="236" s="109" customFormat="1" ht="14.25"/>
    <row r="237" s="109" customFormat="1" ht="14.25"/>
    <row r="238" s="109" customFormat="1" ht="14.25"/>
    <row r="239" s="109" customFormat="1" ht="14.25"/>
    <row r="240" s="109" customFormat="1" ht="14.25"/>
    <row r="241" s="109" customFormat="1" ht="14.25"/>
    <row r="242" s="109" customFormat="1" ht="14.25"/>
    <row r="243" s="109" customFormat="1" ht="14.25"/>
    <row r="244" s="109" customFormat="1" ht="14.25"/>
    <row r="245" s="109" customFormat="1" ht="14.25"/>
    <row r="246" s="109" customFormat="1" ht="14.25"/>
    <row r="247" s="109" customFormat="1" ht="14.25"/>
    <row r="248" s="109" customFormat="1" ht="14.25"/>
    <row r="249" s="109" customFormat="1" ht="14.25"/>
    <row r="250" s="109" customFormat="1" ht="14.25"/>
    <row r="251" s="109" customFormat="1" ht="14.25"/>
    <row r="252" s="109" customFormat="1" ht="14.25"/>
    <row r="253" s="109" customFormat="1" ht="14.25"/>
    <row r="254" s="109" customFormat="1" ht="14.25"/>
    <row r="255" s="109" customFormat="1" ht="14.25"/>
    <row r="256" s="109" customFormat="1" ht="14.25"/>
    <row r="257" s="109" customFormat="1" ht="14.25"/>
    <row r="258" s="109" customFormat="1" ht="14.25"/>
    <row r="259" s="109" customFormat="1" ht="14.25"/>
    <row r="260" s="109" customFormat="1" ht="14.25"/>
    <row r="261" s="109" customFormat="1" ht="14.25"/>
    <row r="262" s="109" customFormat="1" ht="14.25"/>
    <row r="263" s="109" customFormat="1" ht="14.25"/>
    <row r="264" s="109" customFormat="1" ht="14.25"/>
    <row r="265" s="109" customFormat="1" ht="14.25"/>
    <row r="266" s="109" customFormat="1" ht="14.25"/>
    <row r="267" s="109" customFormat="1" ht="14.25"/>
    <row r="268" s="109" customFormat="1" ht="14.25"/>
    <row r="269" s="109" customFormat="1" ht="14.25"/>
    <row r="270" s="109" customFormat="1" ht="14.25"/>
    <row r="271" s="109" customFormat="1" ht="14.25"/>
    <row r="272" s="109" customFormat="1" ht="14.25"/>
    <row r="273" s="109" customFormat="1" ht="14.25"/>
    <row r="274" s="109" customFormat="1" ht="14.25"/>
    <row r="275" s="109" customFormat="1" ht="14.25"/>
    <row r="276" s="109" customFormat="1" ht="14.25"/>
    <row r="277" s="109" customFormat="1" ht="14.25"/>
    <row r="278" s="109" customFormat="1" ht="14.25"/>
    <row r="279" s="109" customFormat="1" ht="14.25"/>
    <row r="280" s="109" customFormat="1" ht="14.25"/>
    <row r="281" s="109" customFormat="1" ht="14.25"/>
    <row r="282" s="109" customFormat="1" ht="14.25"/>
    <row r="283" s="109" customFormat="1" ht="14.25"/>
    <row r="284" s="109" customFormat="1" ht="14.25"/>
    <row r="285" s="109" customFormat="1" ht="14.25"/>
    <row r="286" s="109" customFormat="1" ht="14.25"/>
    <row r="287" s="109" customFormat="1" ht="14.25"/>
    <row r="288" s="109" customFormat="1" ht="14.25"/>
    <row r="289" s="109" customFormat="1" ht="14.25"/>
    <row r="290" s="109" customFormat="1" ht="14.25"/>
    <row r="291" s="109" customFormat="1" ht="14.25"/>
    <row r="292" s="109" customFormat="1" ht="14.25"/>
    <row r="293" s="109" customFormat="1" ht="14.25"/>
    <row r="294" s="109" customFormat="1" ht="14.25"/>
    <row r="295" s="109" customFormat="1" ht="14.25"/>
    <row r="296" s="109" customFormat="1" ht="14.25"/>
    <row r="297" s="109" customFormat="1" ht="14.25"/>
    <row r="298" s="109" customFormat="1" ht="14.25"/>
    <row r="299" s="109" customFormat="1" ht="14.25"/>
    <row r="300" s="109" customFormat="1" ht="14.25"/>
    <row r="301" s="109" customFormat="1" ht="14.25"/>
    <row r="302" s="109" customFormat="1" ht="14.25"/>
    <row r="303" s="109" customFormat="1" ht="14.25"/>
    <row r="304" s="109" customFormat="1" ht="14.25"/>
    <row r="305" s="109" customFormat="1" ht="14.25"/>
    <row r="306" s="109" customFormat="1" ht="14.25"/>
    <row r="307" s="109" customFormat="1" ht="14.25"/>
    <row r="308" s="109" customFormat="1" ht="14.25"/>
    <row r="309" s="109" customFormat="1" ht="14.25"/>
    <row r="310" s="109" customFormat="1" ht="14.25"/>
    <row r="311" s="109" customFormat="1" ht="14.25"/>
    <row r="312" s="109" customFormat="1" ht="14.25"/>
    <row r="313" s="109" customFormat="1" ht="14.25"/>
    <row r="314" s="109" customFormat="1" ht="14.25"/>
    <row r="315" s="109" customFormat="1" ht="14.25"/>
    <row r="316" s="109" customFormat="1" ht="14.25"/>
    <row r="317" s="109" customFormat="1" ht="14.25"/>
    <row r="318" s="109" customFormat="1" ht="14.25"/>
    <row r="319" s="109" customFormat="1" ht="14.25"/>
    <row r="320" s="109" customFormat="1" ht="14.25"/>
    <row r="321" s="109" customFormat="1" ht="14.25"/>
  </sheetData>
  <sheetProtection/>
  <mergeCells count="99">
    <mergeCell ref="J2:O2"/>
    <mergeCell ref="C3:R3"/>
    <mergeCell ref="C4:R4"/>
    <mergeCell ref="C5:D5"/>
    <mergeCell ref="F5:J5"/>
    <mergeCell ref="C7:R7"/>
    <mergeCell ref="F9:P9"/>
    <mergeCell ref="F11:J11"/>
    <mergeCell ref="L11:P11"/>
    <mergeCell ref="F12:J12"/>
    <mergeCell ref="L12:P12"/>
    <mergeCell ref="F14:J14"/>
    <mergeCell ref="L14:P14"/>
    <mergeCell ref="F15:J15"/>
    <mergeCell ref="L15:P15"/>
    <mergeCell ref="F17:H17"/>
    <mergeCell ref="L17:P17"/>
    <mergeCell ref="F18:H18"/>
    <mergeCell ref="L18:P18"/>
    <mergeCell ref="F20:J20"/>
    <mergeCell ref="F21:J21"/>
    <mergeCell ref="L24:P24"/>
    <mergeCell ref="L26:P26"/>
    <mergeCell ref="J28:P28"/>
    <mergeCell ref="C33:R33"/>
    <mergeCell ref="F35:P35"/>
    <mergeCell ref="F37:J37"/>
    <mergeCell ref="L37:P37"/>
    <mergeCell ref="F38:J38"/>
    <mergeCell ref="L38:P38"/>
    <mergeCell ref="F41:J41"/>
    <mergeCell ref="L41:P41"/>
    <mergeCell ref="F42:J42"/>
    <mergeCell ref="L42:P42"/>
    <mergeCell ref="F44:H44"/>
    <mergeCell ref="L44:P44"/>
    <mergeCell ref="F45:H45"/>
    <mergeCell ref="L45:P45"/>
    <mergeCell ref="F47:J47"/>
    <mergeCell ref="F48:J48"/>
    <mergeCell ref="L51:P51"/>
    <mergeCell ref="C56:R56"/>
    <mergeCell ref="F58:P58"/>
    <mergeCell ref="F60:J60"/>
    <mergeCell ref="L60:P60"/>
    <mergeCell ref="F61:J61"/>
    <mergeCell ref="L61:P61"/>
    <mergeCell ref="F64:J64"/>
    <mergeCell ref="L64:P64"/>
    <mergeCell ref="F65:J65"/>
    <mergeCell ref="L65:P65"/>
    <mergeCell ref="F67:H67"/>
    <mergeCell ref="L67:P67"/>
    <mergeCell ref="F68:H68"/>
    <mergeCell ref="L68:P68"/>
    <mergeCell ref="F70:J70"/>
    <mergeCell ref="F71:J71"/>
    <mergeCell ref="J74:P74"/>
    <mergeCell ref="C77:R77"/>
    <mergeCell ref="H79:L79"/>
    <mergeCell ref="N79:O79"/>
    <mergeCell ref="H80:L80"/>
    <mergeCell ref="N80:O80"/>
    <mergeCell ref="D82:P82"/>
    <mergeCell ref="B85:R85"/>
    <mergeCell ref="C87:D87"/>
    <mergeCell ref="F87:H87"/>
    <mergeCell ref="C89:D89"/>
    <mergeCell ref="F89:H89"/>
    <mergeCell ref="C91:D91"/>
    <mergeCell ref="F91:H91"/>
    <mergeCell ref="C93:D93"/>
    <mergeCell ref="F93:H93"/>
    <mergeCell ref="C95:D95"/>
    <mergeCell ref="F95:H95"/>
    <mergeCell ref="C97:D97"/>
    <mergeCell ref="F97:H97"/>
    <mergeCell ref="C99:D99"/>
    <mergeCell ref="F99:H99"/>
    <mergeCell ref="C101:D101"/>
    <mergeCell ref="F101:H101"/>
    <mergeCell ref="C103:D103"/>
    <mergeCell ref="F103:H103"/>
    <mergeCell ref="C105:D105"/>
    <mergeCell ref="F105:H105"/>
    <mergeCell ref="C107:D107"/>
    <mergeCell ref="F107:H107"/>
    <mergeCell ref="C109:P109"/>
    <mergeCell ref="B112:R112"/>
    <mergeCell ref="I114:K114"/>
    <mergeCell ref="J116:K116"/>
    <mergeCell ref="F119:H119"/>
    <mergeCell ref="F120:H120"/>
    <mergeCell ref="F121:H121"/>
    <mergeCell ref="F123:H123"/>
    <mergeCell ref="O131:P131"/>
    <mergeCell ref="O147:P147"/>
    <mergeCell ref="C150:R150"/>
    <mergeCell ref="O174:P174"/>
  </mergeCells>
  <dataValidations count="5">
    <dataValidation type="list" allowBlank="1" showInputMessage="1" showErrorMessage="1" promptTitle="rejestr" sqref="F89:H89 F107:H107 F105:H105 F103:H103 F101:H101 F99:H99 F97:H97 F95:H95 F93:H93 F91:H91">
      <formula1>$H$187:$H$189</formula1>
    </dataValidation>
    <dataValidation type="list" allowBlank="1" showInputMessage="1" showErrorMessage="1" promptTitle="wysyłka" sqref="H80:H81">
      <formula1>$C$158:$C$165</formula1>
    </dataValidation>
    <dataValidation type="list" allowBlank="1" showInputMessage="1" showErrorMessage="1" promptTitle="woje" sqref="F65:J65 F42:J42 F15:J15">
      <formula1>$C$180:$C$196</formula1>
    </dataValidation>
    <dataValidation allowBlank="1" showInputMessage="1" showErrorMessage="1" promptTitle="rejestr" sqref="I97 I105 I101 I99 I103 I107 I95 I91 I89 I93"/>
    <dataValidation type="list" allowBlank="1" showInputMessage="1" showErrorMessage="1" promptTitle="odpis" sqref="L97 L89 L91 L93 L95 L105 L99 L101 L103 L107">
      <formula1>$H$191:$H$193</formula1>
    </dataValidation>
  </dataValidations>
  <hyperlinks>
    <hyperlink ref="L26" r:id="rId1" display="adres@email.pl"/>
    <hyperlink ref="J28" r:id="rId2" display="adres@email.pl"/>
  </hyperlinks>
  <printOptions/>
  <pageMargins left="0.7" right="0.7" top="0.75" bottom="0.75" header="0.3" footer="0.3"/>
  <pageSetup orientation="portrait" paperSize="9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04"/>
  <sheetViews>
    <sheetView zoomScalePageLayoutView="0" workbookViewId="0" topLeftCell="A112">
      <selection activeCell="T82" sqref="T82"/>
    </sheetView>
  </sheetViews>
  <sheetFormatPr defaultColWidth="8.796875" defaultRowHeight="14.25"/>
  <cols>
    <col min="1" max="1" width="1.59765625" style="3" customWidth="1"/>
    <col min="2" max="2" width="2.09765625" style="3" customWidth="1"/>
    <col min="3" max="3" width="9" style="3" customWidth="1"/>
    <col min="4" max="4" width="14.19921875" style="3" customWidth="1"/>
    <col min="5" max="5" width="2.19921875" style="3" customWidth="1"/>
    <col min="6" max="6" width="4.09765625" style="3" customWidth="1"/>
    <col min="7" max="7" width="9" style="3" hidden="1" customWidth="1"/>
    <col min="8" max="8" width="7.8984375" style="3" customWidth="1"/>
    <col min="9" max="9" width="2.19921875" style="3" customWidth="1"/>
    <col min="10" max="10" width="10.8984375" style="3" customWidth="1"/>
    <col min="11" max="11" width="2.19921875" style="3" customWidth="1"/>
    <col min="12" max="12" width="11.5" style="3" customWidth="1"/>
    <col min="13" max="13" width="2.09765625" style="3" customWidth="1"/>
    <col min="14" max="14" width="4.69921875" style="3" customWidth="1"/>
    <col min="15" max="15" width="2.59765625" style="3" customWidth="1"/>
    <col min="16" max="16" width="8.09765625" style="3" customWidth="1"/>
    <col min="17" max="17" width="1.4921875" style="3" customWidth="1"/>
    <col min="18" max="18" width="2" style="3" customWidth="1"/>
    <col min="19" max="19" width="2.09765625" style="3" customWidth="1"/>
    <col min="20" max="20" width="17" style="3" customWidth="1"/>
    <col min="21" max="16384" width="9" style="3" customWidth="1"/>
  </cols>
  <sheetData>
    <row r="1" ht="14.25"/>
    <row r="2" spans="3:18" ht="72.75" customHeight="1">
      <c r="C2" s="319" t="s">
        <v>155</v>
      </c>
      <c r="F2" s="15" t="s">
        <v>145</v>
      </c>
      <c r="J2" s="454" t="s">
        <v>163</v>
      </c>
      <c r="K2" s="455"/>
      <c r="L2" s="455"/>
      <c r="M2" s="455"/>
      <c r="N2" s="455"/>
      <c r="O2" s="456"/>
      <c r="P2" s="420" t="s">
        <v>193</v>
      </c>
      <c r="R2" s="423" t="s">
        <v>194</v>
      </c>
    </row>
    <row r="3" spans="3:18" ht="14.25">
      <c r="C3" s="457" t="s">
        <v>0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18" ht="14.25">
      <c r="B4" s="4"/>
      <c r="C4" s="458" t="s">
        <v>81</v>
      </c>
      <c r="D4" s="458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2:18" ht="14.25">
      <c r="B5" s="126"/>
      <c r="C5" s="495" t="s">
        <v>154</v>
      </c>
      <c r="D5" s="496"/>
      <c r="E5" s="127"/>
      <c r="F5" s="492" t="s">
        <v>162</v>
      </c>
      <c r="G5" s="493"/>
      <c r="H5" s="493"/>
      <c r="I5" s="493"/>
      <c r="J5" s="494"/>
      <c r="K5" s="405"/>
      <c r="L5" s="128"/>
      <c r="M5" s="405"/>
      <c r="N5" s="405"/>
      <c r="O5" s="405"/>
      <c r="P5" s="405"/>
      <c r="Q5" s="405"/>
      <c r="R5" s="405"/>
    </row>
    <row r="6" spans="2:18" ht="15" thickBot="1">
      <c r="B6" s="4"/>
      <c r="C6" s="82"/>
      <c r="D6" s="93"/>
      <c r="E6" s="93"/>
      <c r="F6" s="93"/>
      <c r="G6" s="93"/>
      <c r="H6" s="93"/>
      <c r="I6" s="93"/>
      <c r="J6" s="93"/>
      <c r="K6" s="93"/>
      <c r="L6" s="94"/>
      <c r="M6" s="94"/>
      <c r="N6" s="94"/>
      <c r="O6" s="94"/>
      <c r="P6" s="95"/>
      <c r="Q6" s="95"/>
      <c r="R6" s="38"/>
    </row>
    <row r="7" spans="2:19" ht="14.25">
      <c r="B7" s="23"/>
      <c r="C7" s="463" t="s">
        <v>31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  <c r="S7" s="34"/>
    </row>
    <row r="8" spans="2:19" ht="10.5" customHeight="1">
      <c r="B8" s="23"/>
      <c r="C8" s="83"/>
      <c r="D8" s="5"/>
      <c r="E8" s="5"/>
      <c r="F8" s="36"/>
      <c r="G8" s="36"/>
      <c r="H8" s="36"/>
      <c r="I8" s="36"/>
      <c r="J8" s="36"/>
      <c r="K8" s="36"/>
      <c r="L8" s="36"/>
      <c r="M8" s="36"/>
      <c r="N8" s="36"/>
      <c r="O8" s="37"/>
      <c r="P8" s="38"/>
      <c r="R8" s="84"/>
      <c r="S8" s="34"/>
    </row>
    <row r="9" spans="2:19" s="7" customFormat="1" ht="12">
      <c r="B9" s="19"/>
      <c r="C9" s="85" t="s">
        <v>1</v>
      </c>
      <c r="D9" s="66"/>
      <c r="E9" s="78"/>
      <c r="F9" s="469" t="s">
        <v>184</v>
      </c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24"/>
      <c r="R9" s="86"/>
      <c r="S9" s="26"/>
    </row>
    <row r="10" spans="2:19" ht="10.5" customHeight="1">
      <c r="B10" s="23"/>
      <c r="C10" s="87"/>
      <c r="D10" s="40"/>
      <c r="E10" s="40"/>
      <c r="F10" s="45"/>
      <c r="G10" s="45"/>
      <c r="H10" s="45"/>
      <c r="I10" s="45"/>
      <c r="J10" s="45"/>
      <c r="K10" s="40"/>
      <c r="L10" s="45"/>
      <c r="M10" s="45"/>
      <c r="N10" s="45"/>
      <c r="O10" s="53"/>
      <c r="P10" s="46"/>
      <c r="R10" s="84"/>
      <c r="S10" s="34"/>
    </row>
    <row r="11" spans="2:19" ht="10.5" customHeight="1">
      <c r="B11" s="23"/>
      <c r="C11" s="83"/>
      <c r="D11" s="5"/>
      <c r="E11" s="21"/>
      <c r="F11" s="451" t="s">
        <v>4</v>
      </c>
      <c r="G11" s="451"/>
      <c r="H11" s="451"/>
      <c r="I11" s="451"/>
      <c r="J11" s="451"/>
      <c r="K11" s="61"/>
      <c r="L11" s="451" t="s">
        <v>5</v>
      </c>
      <c r="M11" s="451"/>
      <c r="N11" s="451"/>
      <c r="O11" s="451"/>
      <c r="P11" s="451"/>
      <c r="Q11" s="57"/>
      <c r="R11" s="84"/>
      <c r="S11" s="34"/>
    </row>
    <row r="12" spans="2:19" s="7" customFormat="1" ht="12">
      <c r="B12" s="19"/>
      <c r="C12" s="85" t="s">
        <v>2</v>
      </c>
      <c r="D12" s="66"/>
      <c r="E12" s="78"/>
      <c r="F12" s="469" t="s">
        <v>185</v>
      </c>
      <c r="G12" s="469"/>
      <c r="H12" s="469"/>
      <c r="I12" s="469"/>
      <c r="J12" s="469"/>
      <c r="K12" s="25"/>
      <c r="L12" s="469" t="s">
        <v>186</v>
      </c>
      <c r="M12" s="469"/>
      <c r="N12" s="469"/>
      <c r="O12" s="469"/>
      <c r="P12" s="469"/>
      <c r="Q12" s="24"/>
      <c r="R12" s="86"/>
      <c r="S12" s="26"/>
    </row>
    <row r="13" spans="2:19" s="7" customFormat="1" ht="12">
      <c r="B13" s="19"/>
      <c r="C13" s="97" t="s">
        <v>3</v>
      </c>
      <c r="D13" s="77"/>
      <c r="E13" s="43"/>
      <c r="F13" s="54"/>
      <c r="G13" s="54"/>
      <c r="H13" s="54"/>
      <c r="I13" s="54"/>
      <c r="J13" s="54"/>
      <c r="L13" s="44"/>
      <c r="M13" s="44"/>
      <c r="N13" s="44"/>
      <c r="O13" s="44"/>
      <c r="P13" s="43"/>
      <c r="R13" s="86"/>
      <c r="S13" s="26"/>
    </row>
    <row r="14" spans="2:19" ht="10.5" customHeight="1">
      <c r="B14" s="23"/>
      <c r="C14" s="87"/>
      <c r="D14" s="68"/>
      <c r="E14" s="61"/>
      <c r="F14" s="451" t="s">
        <v>6</v>
      </c>
      <c r="G14" s="451"/>
      <c r="H14" s="451"/>
      <c r="I14" s="451"/>
      <c r="J14" s="451"/>
      <c r="K14" s="56"/>
      <c r="L14" s="477"/>
      <c r="M14" s="477"/>
      <c r="N14" s="477"/>
      <c r="O14" s="477"/>
      <c r="P14" s="477"/>
      <c r="Q14" s="409"/>
      <c r="R14" s="84"/>
      <c r="S14" s="34"/>
    </row>
    <row r="15" spans="2:19" s="7" customFormat="1" ht="12.75">
      <c r="B15" s="19"/>
      <c r="C15" s="83"/>
      <c r="D15" s="69"/>
      <c r="E15" s="25"/>
      <c r="F15" s="473" t="s">
        <v>13</v>
      </c>
      <c r="G15" s="473"/>
      <c r="H15" s="473"/>
      <c r="I15" s="473"/>
      <c r="J15" s="473"/>
      <c r="K15" s="26"/>
      <c r="L15" s="475"/>
      <c r="M15" s="475"/>
      <c r="N15" s="475"/>
      <c r="O15" s="475"/>
      <c r="P15" s="475"/>
      <c r="Q15" s="407"/>
      <c r="R15" s="86"/>
      <c r="S15" s="26"/>
    </row>
    <row r="16" spans="2:19" ht="10.5" customHeight="1">
      <c r="B16" s="23"/>
      <c r="C16" s="83"/>
      <c r="D16" s="70"/>
      <c r="E16" s="56"/>
      <c r="F16" s="45"/>
      <c r="G16" s="45"/>
      <c r="H16" s="45"/>
      <c r="I16" s="40"/>
      <c r="J16" s="40"/>
      <c r="K16" s="5"/>
      <c r="L16" s="36"/>
      <c r="M16" s="36"/>
      <c r="N16" s="36"/>
      <c r="O16" s="37"/>
      <c r="P16" s="38"/>
      <c r="R16" s="84"/>
      <c r="S16" s="34"/>
    </row>
    <row r="17" spans="2:19" ht="10.5" customHeight="1">
      <c r="B17" s="23"/>
      <c r="C17" s="83"/>
      <c r="D17" s="70"/>
      <c r="E17" s="61"/>
      <c r="F17" s="451" t="s">
        <v>26</v>
      </c>
      <c r="G17" s="451"/>
      <c r="H17" s="451"/>
      <c r="I17" s="58"/>
      <c r="J17" s="409"/>
      <c r="K17" s="21"/>
      <c r="L17" s="478" t="s">
        <v>23</v>
      </c>
      <c r="M17" s="478"/>
      <c r="N17" s="478"/>
      <c r="O17" s="478"/>
      <c r="P17" s="478"/>
      <c r="Q17" s="59"/>
      <c r="R17" s="84"/>
      <c r="S17" s="34"/>
    </row>
    <row r="18" spans="2:19" s="7" customFormat="1" ht="12.75">
      <c r="B18" s="19"/>
      <c r="C18" s="83"/>
      <c r="D18" s="69"/>
      <c r="E18" s="25"/>
      <c r="F18" s="476" t="s">
        <v>187</v>
      </c>
      <c r="G18" s="476"/>
      <c r="H18" s="476"/>
      <c r="I18" s="27"/>
      <c r="J18" s="13" t="s">
        <v>82</v>
      </c>
      <c r="K18" s="19"/>
      <c r="L18" s="469" t="s">
        <v>188</v>
      </c>
      <c r="M18" s="469"/>
      <c r="N18" s="469"/>
      <c r="O18" s="469"/>
      <c r="P18" s="469"/>
      <c r="Q18" s="24"/>
      <c r="R18" s="86"/>
      <c r="S18" s="26"/>
    </row>
    <row r="19" spans="2:19" ht="10.5" customHeight="1">
      <c r="B19" s="23"/>
      <c r="C19" s="83"/>
      <c r="D19" s="70"/>
      <c r="E19" s="56"/>
      <c r="F19" s="45"/>
      <c r="G19" s="45"/>
      <c r="H19" s="45"/>
      <c r="I19" s="36"/>
      <c r="J19" s="36"/>
      <c r="K19" s="5"/>
      <c r="L19" s="45"/>
      <c r="M19" s="40"/>
      <c r="N19" s="40"/>
      <c r="O19" s="41"/>
      <c r="P19" s="46"/>
      <c r="R19" s="84"/>
      <c r="S19" s="34"/>
    </row>
    <row r="20" spans="2:19" ht="10.5" customHeight="1">
      <c r="B20" s="23"/>
      <c r="C20" s="83"/>
      <c r="D20" s="70"/>
      <c r="E20" s="61"/>
      <c r="F20" s="451" t="s">
        <v>24</v>
      </c>
      <c r="G20" s="451"/>
      <c r="H20" s="451"/>
      <c r="I20" s="451"/>
      <c r="J20" s="451"/>
      <c r="K20" s="61"/>
      <c r="L20" s="403" t="s">
        <v>25</v>
      </c>
      <c r="M20" s="58"/>
      <c r="N20" s="11"/>
      <c r="O20" s="62"/>
      <c r="P20" s="403" t="s">
        <v>27</v>
      </c>
      <c r="Q20" s="58"/>
      <c r="R20" s="84"/>
      <c r="S20" s="34"/>
    </row>
    <row r="21" spans="2:19" s="7" customFormat="1" ht="12.75">
      <c r="B21" s="19"/>
      <c r="C21" s="83"/>
      <c r="D21" s="69"/>
      <c r="E21" s="25"/>
      <c r="F21" s="476" t="s">
        <v>189</v>
      </c>
      <c r="G21" s="476"/>
      <c r="H21" s="476"/>
      <c r="I21" s="476"/>
      <c r="J21" s="476"/>
      <c r="K21" s="28"/>
      <c r="L21" s="408">
        <v>12</v>
      </c>
      <c r="M21" s="27"/>
      <c r="N21" s="12"/>
      <c r="O21" s="20"/>
      <c r="P21" s="408">
        <v>5</v>
      </c>
      <c r="Q21" s="27"/>
      <c r="R21" s="86"/>
      <c r="S21" s="26"/>
    </row>
    <row r="22" spans="2:19" ht="10.5" customHeight="1">
      <c r="B22" s="23"/>
      <c r="C22" s="83"/>
      <c r="D22" s="70"/>
      <c r="E22" s="71"/>
      <c r="F22" s="72"/>
      <c r="G22" s="72"/>
      <c r="H22" s="72"/>
      <c r="I22" s="72"/>
      <c r="J22" s="73"/>
      <c r="K22" s="74"/>
      <c r="L22" s="72"/>
      <c r="M22" s="74"/>
      <c r="N22" s="74"/>
      <c r="O22" s="75"/>
      <c r="P22" s="76"/>
      <c r="R22" s="84"/>
      <c r="S22" s="34"/>
    </row>
    <row r="23" spans="2:19" ht="10.5" customHeight="1">
      <c r="B23" s="23"/>
      <c r="C23" s="83"/>
      <c r="D23" s="5"/>
      <c r="E23" s="40"/>
      <c r="F23" s="40"/>
      <c r="G23" s="40"/>
      <c r="H23" s="40"/>
      <c r="I23" s="40"/>
      <c r="J23" s="40"/>
      <c r="K23" s="40"/>
      <c r="L23" s="45"/>
      <c r="M23" s="45"/>
      <c r="N23" s="45"/>
      <c r="O23" s="53"/>
      <c r="P23" s="46"/>
      <c r="R23" s="84"/>
      <c r="S23" s="34"/>
    </row>
    <row r="24" spans="2:19" s="7" customFormat="1" ht="12">
      <c r="B24" s="19"/>
      <c r="C24" s="85" t="s">
        <v>39</v>
      </c>
      <c r="D24" s="66"/>
      <c r="E24" s="66"/>
      <c r="F24" s="66"/>
      <c r="G24" s="66"/>
      <c r="H24" s="66"/>
      <c r="I24" s="66"/>
      <c r="J24" s="66"/>
      <c r="K24" s="67"/>
      <c r="L24" s="545">
        <v>22222333221</v>
      </c>
      <c r="M24" s="469"/>
      <c r="N24" s="469"/>
      <c r="O24" s="469"/>
      <c r="P24" s="469"/>
      <c r="Q24" s="24"/>
      <c r="R24" s="86"/>
      <c r="S24" s="26"/>
    </row>
    <row r="25" spans="2:19" ht="10.5" customHeight="1">
      <c r="B25" s="23"/>
      <c r="C25" s="87"/>
      <c r="D25" s="40"/>
      <c r="E25" s="40"/>
      <c r="F25" s="40"/>
      <c r="G25" s="40"/>
      <c r="H25" s="40"/>
      <c r="I25" s="40"/>
      <c r="J25" s="40"/>
      <c r="K25" s="40"/>
      <c r="L25" s="45"/>
      <c r="M25" s="45"/>
      <c r="N25" s="45"/>
      <c r="O25" s="45"/>
      <c r="P25" s="46"/>
      <c r="R25" s="84"/>
      <c r="S25" s="34"/>
    </row>
    <row r="26" spans="2:19" s="7" customFormat="1" ht="14.25">
      <c r="B26" s="19"/>
      <c r="C26" s="85" t="s">
        <v>29</v>
      </c>
      <c r="D26" s="66"/>
      <c r="E26" s="66"/>
      <c r="F26" s="66"/>
      <c r="G26" s="66"/>
      <c r="H26" s="66"/>
      <c r="I26" s="66"/>
      <c r="J26" s="66"/>
      <c r="K26" s="67"/>
      <c r="L26" s="546">
        <v>9581235654</v>
      </c>
      <c r="M26" s="469"/>
      <c r="N26" s="469"/>
      <c r="O26" s="469"/>
      <c r="P26" s="469"/>
      <c r="Q26" s="24"/>
      <c r="R26" s="86"/>
      <c r="S26" s="26"/>
    </row>
    <row r="27" spans="2:19" ht="10.5" customHeight="1">
      <c r="B27" s="23"/>
      <c r="C27" s="98"/>
      <c r="D27" s="42"/>
      <c r="E27" s="42"/>
      <c r="F27" s="42"/>
      <c r="G27" s="42"/>
      <c r="H27" s="42"/>
      <c r="I27" s="42"/>
      <c r="J27" s="46"/>
      <c r="K27" s="46"/>
      <c r="L27" s="46"/>
      <c r="M27" s="46"/>
      <c r="N27" s="46"/>
      <c r="O27" s="46"/>
      <c r="P27" s="46"/>
      <c r="R27" s="84"/>
      <c r="S27" s="34"/>
    </row>
    <row r="28" spans="2:19" s="7" customFormat="1" ht="14.25">
      <c r="B28" s="19"/>
      <c r="C28" s="85" t="s">
        <v>30</v>
      </c>
      <c r="D28" s="66"/>
      <c r="E28" s="66"/>
      <c r="F28" s="66"/>
      <c r="G28" s="66"/>
      <c r="H28" s="66"/>
      <c r="I28" s="67"/>
      <c r="J28" s="547" t="s">
        <v>190</v>
      </c>
      <c r="K28" s="479"/>
      <c r="L28" s="479"/>
      <c r="M28" s="479"/>
      <c r="N28" s="479"/>
      <c r="O28" s="479"/>
      <c r="P28" s="479"/>
      <c r="Q28" s="29"/>
      <c r="R28" s="86"/>
      <c r="S28" s="26"/>
    </row>
    <row r="29" spans="2:19" ht="10.5" customHeight="1" thickBot="1">
      <c r="B29" s="23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2"/>
      <c r="S29" s="34"/>
    </row>
    <row r="30" spans="2:19" ht="10.5" customHeight="1">
      <c r="B30" s="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34"/>
    </row>
    <row r="31" spans="2:19" ht="10.5" customHeight="1">
      <c r="B31" s="23"/>
      <c r="C31" s="7" t="s">
        <v>96</v>
      </c>
      <c r="S31" s="34"/>
    </row>
    <row r="32" spans="3:18" ht="15" thickBot="1">
      <c r="C32" s="9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9" ht="14.25">
      <c r="B33" s="23"/>
      <c r="C33" s="463" t="s">
        <v>38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5"/>
      <c r="S33" s="34"/>
    </row>
    <row r="34" spans="2:19" ht="10.5" customHeight="1">
      <c r="B34" s="23"/>
      <c r="C34" s="83"/>
      <c r="D34" s="5"/>
      <c r="E34" s="5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R34" s="84"/>
      <c r="S34" s="34"/>
    </row>
    <row r="35" spans="2:19" s="7" customFormat="1" ht="12">
      <c r="B35" s="19"/>
      <c r="C35" s="85" t="s">
        <v>1</v>
      </c>
      <c r="D35" s="66"/>
      <c r="E35" s="67"/>
      <c r="F35" s="469" t="str">
        <f>(F9)</f>
        <v>nazwa firmy</v>
      </c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24"/>
      <c r="R35" s="86"/>
      <c r="S35" s="26"/>
    </row>
    <row r="36" spans="2:19" ht="10.5" customHeight="1">
      <c r="B36" s="23"/>
      <c r="C36" s="87"/>
      <c r="D36" s="40"/>
      <c r="E36" s="40"/>
      <c r="F36" s="45"/>
      <c r="G36" s="45"/>
      <c r="H36" s="45"/>
      <c r="I36" s="45"/>
      <c r="J36" s="45"/>
      <c r="K36" s="40"/>
      <c r="L36" s="45"/>
      <c r="M36" s="45"/>
      <c r="N36" s="45"/>
      <c r="O36" s="53"/>
      <c r="P36" s="46"/>
      <c r="R36" s="84"/>
      <c r="S36" s="34"/>
    </row>
    <row r="37" spans="2:19" ht="10.5" customHeight="1">
      <c r="B37" s="23"/>
      <c r="C37" s="83"/>
      <c r="D37" s="5"/>
      <c r="E37" s="21"/>
      <c r="F37" s="451" t="s">
        <v>4</v>
      </c>
      <c r="G37" s="451"/>
      <c r="H37" s="451"/>
      <c r="I37" s="451"/>
      <c r="J37" s="451"/>
      <c r="K37" s="61"/>
      <c r="L37" s="451" t="s">
        <v>5</v>
      </c>
      <c r="M37" s="451"/>
      <c r="N37" s="451"/>
      <c r="O37" s="451"/>
      <c r="P37" s="451"/>
      <c r="Q37" s="57"/>
      <c r="R37" s="84"/>
      <c r="S37" s="34"/>
    </row>
    <row r="38" spans="2:19" s="7" customFormat="1" ht="12">
      <c r="B38" s="19"/>
      <c r="C38" s="85" t="s">
        <v>2</v>
      </c>
      <c r="D38" s="66"/>
      <c r="E38" s="67"/>
      <c r="F38" s="469" t="str">
        <f>F12</f>
        <v>Jan</v>
      </c>
      <c r="G38" s="469"/>
      <c r="H38" s="469"/>
      <c r="I38" s="469"/>
      <c r="J38" s="469"/>
      <c r="K38" s="25"/>
      <c r="L38" s="469" t="str">
        <f>L12</f>
        <v>Kowalski</v>
      </c>
      <c r="M38" s="469"/>
      <c r="N38" s="469"/>
      <c r="O38" s="469"/>
      <c r="P38" s="469"/>
      <c r="Q38" s="24"/>
      <c r="R38" s="86"/>
      <c r="S38" s="26"/>
    </row>
    <row r="39" spans="2:19" ht="10.5" customHeight="1">
      <c r="B39" s="23"/>
      <c r="C39" s="87"/>
      <c r="D39" s="40"/>
      <c r="E39" s="40"/>
      <c r="F39" s="40"/>
      <c r="G39" s="40"/>
      <c r="H39" s="40"/>
      <c r="I39" s="40"/>
      <c r="J39" s="40"/>
      <c r="K39" s="5"/>
      <c r="L39" s="40"/>
      <c r="M39" s="40"/>
      <c r="N39" s="40"/>
      <c r="O39" s="41"/>
      <c r="P39" s="42"/>
      <c r="R39" s="84"/>
      <c r="S39" s="34"/>
    </row>
    <row r="40" spans="2:19" s="7" customFormat="1" ht="12">
      <c r="B40" s="19"/>
      <c r="C40" s="85" t="s">
        <v>3</v>
      </c>
      <c r="D40" s="66"/>
      <c r="F40" s="55"/>
      <c r="G40" s="55"/>
      <c r="H40" s="55"/>
      <c r="I40" s="55"/>
      <c r="J40" s="55"/>
      <c r="L40" s="9"/>
      <c r="M40" s="9"/>
      <c r="N40" s="9"/>
      <c r="O40" s="9"/>
      <c r="R40" s="86"/>
      <c r="S40" s="26"/>
    </row>
    <row r="41" spans="2:19" ht="10.5" customHeight="1">
      <c r="B41" s="23"/>
      <c r="C41" s="87"/>
      <c r="D41" s="68"/>
      <c r="E41" s="61"/>
      <c r="F41" s="451" t="s">
        <v>6</v>
      </c>
      <c r="G41" s="451"/>
      <c r="H41" s="451"/>
      <c r="I41" s="451"/>
      <c r="J41" s="451"/>
      <c r="K41" s="56"/>
      <c r="L41" s="477"/>
      <c r="M41" s="477"/>
      <c r="N41" s="477"/>
      <c r="O41" s="477"/>
      <c r="P41" s="477"/>
      <c r="Q41" s="409"/>
      <c r="R41" s="84"/>
      <c r="S41" s="34"/>
    </row>
    <row r="42" spans="2:19" s="7" customFormat="1" ht="12">
      <c r="B42" s="19"/>
      <c r="C42" s="88"/>
      <c r="D42" s="69"/>
      <c r="E42" s="25"/>
      <c r="F42" s="473" t="str">
        <f>F15</f>
        <v>mazowieckie</v>
      </c>
      <c r="G42" s="473"/>
      <c r="H42" s="473"/>
      <c r="I42" s="473"/>
      <c r="J42" s="473"/>
      <c r="K42" s="30"/>
      <c r="L42" s="474"/>
      <c r="M42" s="475"/>
      <c r="N42" s="475"/>
      <c r="O42" s="475"/>
      <c r="P42" s="475"/>
      <c r="Q42" s="407"/>
      <c r="R42" s="86"/>
      <c r="S42" s="26"/>
    </row>
    <row r="43" spans="2:19" ht="10.5" customHeight="1">
      <c r="B43" s="23"/>
      <c r="C43" s="83"/>
      <c r="D43" s="70"/>
      <c r="E43" s="56"/>
      <c r="F43" s="45"/>
      <c r="G43" s="45"/>
      <c r="H43" s="45"/>
      <c r="I43" s="40"/>
      <c r="J43" s="40"/>
      <c r="K43" s="21"/>
      <c r="L43" s="36"/>
      <c r="M43" s="60"/>
      <c r="N43" s="36"/>
      <c r="O43" s="37"/>
      <c r="P43" s="38"/>
      <c r="R43" s="84"/>
      <c r="S43" s="34"/>
    </row>
    <row r="44" spans="2:19" ht="10.5" customHeight="1">
      <c r="B44" s="23"/>
      <c r="C44" s="83"/>
      <c r="D44" s="70"/>
      <c r="E44" s="61"/>
      <c r="F44" s="451" t="s">
        <v>26</v>
      </c>
      <c r="G44" s="451"/>
      <c r="H44" s="451"/>
      <c r="I44" s="58"/>
      <c r="J44" s="409"/>
      <c r="K44" s="21"/>
      <c r="L44" s="478" t="s">
        <v>23</v>
      </c>
      <c r="M44" s="478"/>
      <c r="N44" s="478"/>
      <c r="O44" s="478"/>
      <c r="P44" s="478"/>
      <c r="Q44" s="59"/>
      <c r="R44" s="84"/>
      <c r="S44" s="34"/>
    </row>
    <row r="45" spans="2:19" s="7" customFormat="1" ht="12">
      <c r="B45" s="19"/>
      <c r="C45" s="88"/>
      <c r="D45" s="69"/>
      <c r="E45" s="25"/>
      <c r="F45" s="476" t="str">
        <f>F18</f>
        <v>00-950</v>
      </c>
      <c r="G45" s="476"/>
      <c r="H45" s="476"/>
      <c r="I45" s="27"/>
      <c r="J45" s="13" t="s">
        <v>82</v>
      </c>
      <c r="K45" s="19"/>
      <c r="L45" s="469" t="str">
        <f>L18</f>
        <v>warszawa</v>
      </c>
      <c r="M45" s="469"/>
      <c r="N45" s="469"/>
      <c r="O45" s="469"/>
      <c r="P45" s="469"/>
      <c r="Q45" s="24"/>
      <c r="R45" s="86"/>
      <c r="S45" s="26"/>
    </row>
    <row r="46" spans="2:19" ht="10.5" customHeight="1">
      <c r="B46" s="23"/>
      <c r="C46" s="83"/>
      <c r="D46" s="70"/>
      <c r="E46" s="56"/>
      <c r="F46" s="45"/>
      <c r="G46" s="45"/>
      <c r="H46" s="45"/>
      <c r="I46" s="36"/>
      <c r="J46" s="36"/>
      <c r="K46" s="5"/>
      <c r="L46" s="45"/>
      <c r="M46" s="40"/>
      <c r="N46" s="40"/>
      <c r="O46" s="41"/>
      <c r="P46" s="46"/>
      <c r="R46" s="84"/>
      <c r="S46" s="34"/>
    </row>
    <row r="47" spans="2:19" ht="10.5" customHeight="1">
      <c r="B47" s="23"/>
      <c r="C47" s="83"/>
      <c r="D47" s="70"/>
      <c r="E47" s="61"/>
      <c r="F47" s="451" t="s">
        <v>24</v>
      </c>
      <c r="G47" s="451"/>
      <c r="H47" s="451"/>
      <c r="I47" s="451"/>
      <c r="J47" s="451"/>
      <c r="K47" s="61"/>
      <c r="L47" s="403" t="s">
        <v>25</v>
      </c>
      <c r="M47" s="58"/>
      <c r="N47" s="11"/>
      <c r="O47" s="62"/>
      <c r="P47" s="403" t="s">
        <v>27</v>
      </c>
      <c r="Q47" s="58"/>
      <c r="R47" s="84"/>
      <c r="S47" s="34"/>
    </row>
    <row r="48" spans="2:19" s="7" customFormat="1" ht="12">
      <c r="B48" s="19"/>
      <c r="C48" s="88"/>
      <c r="D48" s="69"/>
      <c r="E48" s="25"/>
      <c r="F48" s="476" t="str">
        <f>F21</f>
        <v>Sobieskiego</v>
      </c>
      <c r="G48" s="476"/>
      <c r="H48" s="476"/>
      <c r="I48" s="476"/>
      <c r="J48" s="476"/>
      <c r="K48" s="28"/>
      <c r="L48" s="408">
        <f>L21</f>
        <v>12</v>
      </c>
      <c r="M48" s="27"/>
      <c r="N48" s="12" t="s">
        <v>139</v>
      </c>
      <c r="O48" s="20"/>
      <c r="P48" s="408">
        <f>P21</f>
        <v>5</v>
      </c>
      <c r="Q48" s="27"/>
      <c r="R48" s="86"/>
      <c r="S48" s="26"/>
    </row>
    <row r="49" spans="2:19" ht="10.5" customHeight="1">
      <c r="B49" s="23"/>
      <c r="C49" s="83"/>
      <c r="D49" s="70"/>
      <c r="E49" s="81"/>
      <c r="F49" s="72"/>
      <c r="G49" s="72"/>
      <c r="H49" s="72"/>
      <c r="I49" s="72"/>
      <c r="J49" s="73"/>
      <c r="K49" s="74"/>
      <c r="L49" s="72"/>
      <c r="M49" s="74"/>
      <c r="N49" s="74"/>
      <c r="O49" s="75"/>
      <c r="P49" s="76"/>
      <c r="R49" s="84"/>
      <c r="S49" s="34"/>
    </row>
    <row r="50" spans="2:19" ht="10.5" customHeight="1">
      <c r="B50" s="23"/>
      <c r="C50" s="83"/>
      <c r="D50" s="5"/>
      <c r="E50" s="40"/>
      <c r="F50" s="40"/>
      <c r="G50" s="40"/>
      <c r="H50" s="40"/>
      <c r="I50" s="40"/>
      <c r="J50" s="40"/>
      <c r="K50" s="40"/>
      <c r="L50" s="45"/>
      <c r="M50" s="45"/>
      <c r="N50" s="45"/>
      <c r="O50" s="53"/>
      <c r="P50" s="46"/>
      <c r="R50" s="84"/>
      <c r="S50" s="34"/>
    </row>
    <row r="51" spans="2:19" s="7" customFormat="1" ht="12">
      <c r="B51" s="19"/>
      <c r="C51" s="85" t="s">
        <v>29</v>
      </c>
      <c r="D51" s="66"/>
      <c r="E51" s="66"/>
      <c r="F51" s="66"/>
      <c r="G51" s="66"/>
      <c r="H51" s="66"/>
      <c r="I51" s="66"/>
      <c r="J51" s="66"/>
      <c r="K51" s="67"/>
      <c r="L51" s="469">
        <f>L26</f>
        <v>9581235654</v>
      </c>
      <c r="M51" s="469"/>
      <c r="N51" s="469"/>
      <c r="O51" s="469"/>
      <c r="P51" s="469"/>
      <c r="Q51" s="24"/>
      <c r="R51" s="86"/>
      <c r="S51" s="26"/>
    </row>
    <row r="52" spans="2:19" ht="10.5" customHeight="1" thickBot="1">
      <c r="B52" s="23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2"/>
      <c r="S52" s="34"/>
    </row>
    <row r="53" spans="2:19" ht="10.5" customHeight="1">
      <c r="B53" s="23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34"/>
    </row>
    <row r="54" spans="2:19" ht="10.5" customHeight="1">
      <c r="B54" s="23"/>
      <c r="C54" s="7" t="s">
        <v>97</v>
      </c>
      <c r="S54" s="34"/>
    </row>
    <row r="55" spans="3:18" ht="15" thickBot="1">
      <c r="C55" s="9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2:19" ht="14.25">
      <c r="B56" s="23"/>
      <c r="C56" s="486" t="s">
        <v>40</v>
      </c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8"/>
      <c r="S56" s="34"/>
    </row>
    <row r="57" spans="2:19" ht="10.5" customHeight="1">
      <c r="B57" s="23"/>
      <c r="C57" s="83"/>
      <c r="D57" s="5"/>
      <c r="E57" s="5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38"/>
      <c r="R57" s="84"/>
      <c r="S57" s="34"/>
    </row>
    <row r="58" spans="2:19" ht="14.25">
      <c r="B58" s="23"/>
      <c r="C58" s="99" t="s">
        <v>1</v>
      </c>
      <c r="D58" s="74"/>
      <c r="E58" s="79"/>
      <c r="F58" s="469" t="str">
        <f>F9</f>
        <v>nazwa firmy</v>
      </c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24"/>
      <c r="R58" s="84"/>
      <c r="S58" s="34"/>
    </row>
    <row r="59" spans="2:19" ht="10.5" customHeight="1">
      <c r="B59" s="23"/>
      <c r="C59" s="87"/>
      <c r="D59" s="40"/>
      <c r="E59" s="40"/>
      <c r="F59" s="45"/>
      <c r="G59" s="45"/>
      <c r="H59" s="45"/>
      <c r="I59" s="45"/>
      <c r="J59" s="45"/>
      <c r="K59" s="40"/>
      <c r="L59" s="45"/>
      <c r="M59" s="45"/>
      <c r="N59" s="45"/>
      <c r="O59" s="53"/>
      <c r="P59" s="46"/>
      <c r="R59" s="84"/>
      <c r="S59" s="34"/>
    </row>
    <row r="60" spans="2:19" ht="10.5" customHeight="1">
      <c r="B60" s="23"/>
      <c r="C60" s="83"/>
      <c r="D60" s="5"/>
      <c r="E60" s="21"/>
      <c r="F60" s="451" t="s">
        <v>4</v>
      </c>
      <c r="G60" s="451"/>
      <c r="H60" s="451"/>
      <c r="I60" s="451"/>
      <c r="J60" s="451"/>
      <c r="K60" s="61"/>
      <c r="L60" s="451" t="s">
        <v>5</v>
      </c>
      <c r="M60" s="451"/>
      <c r="N60" s="451"/>
      <c r="O60" s="451"/>
      <c r="P60" s="451"/>
      <c r="Q60" s="57"/>
      <c r="R60" s="84"/>
      <c r="S60" s="34"/>
    </row>
    <row r="61" spans="2:19" s="7" customFormat="1" ht="12">
      <c r="B61" s="19"/>
      <c r="C61" s="85" t="s">
        <v>2</v>
      </c>
      <c r="D61" s="66"/>
      <c r="E61" s="67"/>
      <c r="F61" s="469" t="str">
        <f>F12</f>
        <v>Jan</v>
      </c>
      <c r="G61" s="469"/>
      <c r="H61" s="469"/>
      <c r="I61" s="469"/>
      <c r="J61" s="469"/>
      <c r="K61" s="25"/>
      <c r="L61" s="469" t="str">
        <f>L12</f>
        <v>Kowalski</v>
      </c>
      <c r="M61" s="469"/>
      <c r="N61" s="469"/>
      <c r="O61" s="469"/>
      <c r="P61" s="469"/>
      <c r="Q61" s="24"/>
      <c r="R61" s="86"/>
      <c r="S61" s="26"/>
    </row>
    <row r="62" spans="2:19" ht="10.5" customHeight="1">
      <c r="B62" s="23"/>
      <c r="C62" s="87"/>
      <c r="D62" s="40"/>
      <c r="E62" s="40"/>
      <c r="F62" s="40"/>
      <c r="G62" s="40"/>
      <c r="H62" s="40"/>
      <c r="I62" s="40"/>
      <c r="J62" s="40"/>
      <c r="K62" s="5"/>
      <c r="L62" s="40"/>
      <c r="M62" s="40"/>
      <c r="N62" s="40"/>
      <c r="O62" s="41"/>
      <c r="P62" s="42"/>
      <c r="R62" s="84"/>
      <c r="S62" s="34"/>
    </row>
    <row r="63" spans="2:19" s="7" customFormat="1" ht="12">
      <c r="B63" s="19"/>
      <c r="C63" s="85" t="s">
        <v>3</v>
      </c>
      <c r="D63" s="66"/>
      <c r="F63" s="55"/>
      <c r="G63" s="55"/>
      <c r="H63" s="55"/>
      <c r="I63" s="55"/>
      <c r="J63" s="55"/>
      <c r="L63" s="9"/>
      <c r="M63" s="9"/>
      <c r="N63" s="9"/>
      <c r="O63" s="9"/>
      <c r="R63" s="86"/>
      <c r="S63" s="26"/>
    </row>
    <row r="64" spans="2:19" ht="10.5" customHeight="1">
      <c r="B64" s="23"/>
      <c r="C64" s="87"/>
      <c r="D64" s="68"/>
      <c r="E64" s="61"/>
      <c r="F64" s="451" t="s">
        <v>6</v>
      </c>
      <c r="G64" s="451"/>
      <c r="H64" s="451"/>
      <c r="I64" s="451"/>
      <c r="J64" s="451"/>
      <c r="K64" s="56"/>
      <c r="L64" s="477"/>
      <c r="M64" s="477"/>
      <c r="N64" s="477"/>
      <c r="O64" s="477"/>
      <c r="P64" s="477"/>
      <c r="Q64" s="409"/>
      <c r="R64" s="84"/>
      <c r="S64" s="34"/>
    </row>
    <row r="65" spans="2:19" s="7" customFormat="1" ht="12">
      <c r="B65" s="19"/>
      <c r="C65" s="88"/>
      <c r="D65" s="69"/>
      <c r="E65" s="25"/>
      <c r="F65" s="473" t="str">
        <f>F15</f>
        <v>mazowieckie</v>
      </c>
      <c r="G65" s="473"/>
      <c r="H65" s="473"/>
      <c r="I65" s="473"/>
      <c r="J65" s="473"/>
      <c r="K65" s="26"/>
      <c r="L65" s="475"/>
      <c r="M65" s="475"/>
      <c r="N65" s="475"/>
      <c r="O65" s="475"/>
      <c r="P65" s="475"/>
      <c r="Q65" s="407"/>
      <c r="R65" s="86"/>
      <c r="S65" s="26"/>
    </row>
    <row r="66" spans="2:19" ht="10.5" customHeight="1">
      <c r="B66" s="23"/>
      <c r="C66" s="83"/>
      <c r="D66" s="70"/>
      <c r="E66" s="56"/>
      <c r="F66" s="45"/>
      <c r="G66" s="45"/>
      <c r="H66" s="45"/>
      <c r="I66" s="40"/>
      <c r="J66" s="40"/>
      <c r="K66" s="5"/>
      <c r="L66" s="36"/>
      <c r="M66" s="36"/>
      <c r="N66" s="36"/>
      <c r="O66" s="37"/>
      <c r="P66" s="38"/>
      <c r="R66" s="84"/>
      <c r="S66" s="34"/>
    </row>
    <row r="67" spans="2:19" ht="10.5" customHeight="1">
      <c r="B67" s="23"/>
      <c r="C67" s="83"/>
      <c r="D67" s="70"/>
      <c r="E67" s="61"/>
      <c r="F67" s="451" t="s">
        <v>26</v>
      </c>
      <c r="G67" s="451"/>
      <c r="H67" s="451"/>
      <c r="I67" s="58"/>
      <c r="J67" s="409"/>
      <c r="K67" s="21"/>
      <c r="L67" s="478" t="s">
        <v>23</v>
      </c>
      <c r="M67" s="478"/>
      <c r="N67" s="478"/>
      <c r="O67" s="478"/>
      <c r="P67" s="478"/>
      <c r="Q67" s="59"/>
      <c r="R67" s="84"/>
      <c r="S67" s="34"/>
    </row>
    <row r="68" spans="2:19" s="7" customFormat="1" ht="12">
      <c r="B68" s="19"/>
      <c r="C68" s="88"/>
      <c r="D68" s="69"/>
      <c r="E68" s="25"/>
      <c r="F68" s="476" t="str">
        <f>F18</f>
        <v>00-950</v>
      </c>
      <c r="G68" s="476"/>
      <c r="H68" s="476"/>
      <c r="I68" s="27"/>
      <c r="J68" s="13"/>
      <c r="K68" s="19"/>
      <c r="L68" s="469" t="str">
        <f>L18</f>
        <v>warszawa</v>
      </c>
      <c r="M68" s="469"/>
      <c r="N68" s="469"/>
      <c r="O68" s="469"/>
      <c r="P68" s="469"/>
      <c r="Q68" s="24"/>
      <c r="R68" s="86"/>
      <c r="S68" s="26"/>
    </row>
    <row r="69" spans="2:19" ht="10.5" customHeight="1">
      <c r="B69" s="23"/>
      <c r="C69" s="83"/>
      <c r="D69" s="70"/>
      <c r="E69" s="56"/>
      <c r="F69" s="45"/>
      <c r="G69" s="45"/>
      <c r="H69" s="45"/>
      <c r="I69" s="36"/>
      <c r="J69" s="36"/>
      <c r="K69" s="5"/>
      <c r="L69" s="45"/>
      <c r="M69" s="40"/>
      <c r="N69" s="40"/>
      <c r="O69" s="41"/>
      <c r="P69" s="46"/>
      <c r="R69" s="84"/>
      <c r="S69" s="34"/>
    </row>
    <row r="70" spans="2:19" ht="10.5" customHeight="1">
      <c r="B70" s="23"/>
      <c r="C70" s="83"/>
      <c r="D70" s="70"/>
      <c r="E70" s="61"/>
      <c r="F70" s="451" t="s">
        <v>24</v>
      </c>
      <c r="G70" s="451"/>
      <c r="H70" s="451"/>
      <c r="I70" s="451"/>
      <c r="J70" s="451"/>
      <c r="K70" s="61"/>
      <c r="L70" s="403" t="s">
        <v>25</v>
      </c>
      <c r="M70" s="58"/>
      <c r="N70" s="11"/>
      <c r="O70" s="62"/>
      <c r="P70" s="403" t="s">
        <v>27</v>
      </c>
      <c r="Q70" s="58"/>
      <c r="R70" s="84"/>
      <c r="S70" s="34"/>
    </row>
    <row r="71" spans="2:19" s="7" customFormat="1" ht="12">
      <c r="B71" s="19"/>
      <c r="C71" s="88"/>
      <c r="D71" s="69"/>
      <c r="E71" s="25"/>
      <c r="F71" s="476" t="str">
        <f>F21</f>
        <v>Sobieskiego</v>
      </c>
      <c r="G71" s="476"/>
      <c r="H71" s="476"/>
      <c r="I71" s="476"/>
      <c r="J71" s="476"/>
      <c r="K71" s="28"/>
      <c r="L71" s="408">
        <f>L21</f>
        <v>12</v>
      </c>
      <c r="M71" s="27"/>
      <c r="N71" s="12"/>
      <c r="O71" s="20"/>
      <c r="P71" s="408">
        <f>P21</f>
        <v>5</v>
      </c>
      <c r="Q71" s="27"/>
      <c r="R71" s="86"/>
      <c r="S71" s="26"/>
    </row>
    <row r="72" spans="2:19" ht="10.5" customHeight="1">
      <c r="B72" s="23"/>
      <c r="C72" s="83"/>
      <c r="D72" s="70"/>
      <c r="E72" s="71"/>
      <c r="F72" s="72"/>
      <c r="G72" s="72"/>
      <c r="H72" s="72"/>
      <c r="I72" s="72"/>
      <c r="J72" s="73"/>
      <c r="K72" s="74"/>
      <c r="L72" s="72"/>
      <c r="M72" s="74"/>
      <c r="N72" s="74"/>
      <c r="O72" s="75"/>
      <c r="P72" s="76"/>
      <c r="R72" s="84"/>
      <c r="S72" s="34"/>
    </row>
    <row r="73" spans="2:19" ht="10.5" customHeight="1">
      <c r="B73" s="23"/>
      <c r="C73" s="83"/>
      <c r="D73" s="5"/>
      <c r="E73" s="40"/>
      <c r="F73" s="40"/>
      <c r="G73" s="40"/>
      <c r="H73" s="40"/>
      <c r="I73" s="40"/>
      <c r="J73" s="45"/>
      <c r="K73" s="45"/>
      <c r="L73" s="45"/>
      <c r="M73" s="45"/>
      <c r="N73" s="45"/>
      <c r="O73" s="53"/>
      <c r="P73" s="46"/>
      <c r="R73" s="84"/>
      <c r="S73" s="34"/>
    </row>
    <row r="74" spans="2:19" s="7" customFormat="1" ht="12">
      <c r="B74" s="19"/>
      <c r="C74" s="85" t="s">
        <v>30</v>
      </c>
      <c r="D74" s="66"/>
      <c r="E74" s="66"/>
      <c r="F74" s="66"/>
      <c r="G74" s="66"/>
      <c r="H74" s="66"/>
      <c r="I74" s="67"/>
      <c r="J74" s="483" t="str">
        <f>J28</f>
        <v>adres@email.pl</v>
      </c>
      <c r="K74" s="484"/>
      <c r="L74" s="484"/>
      <c r="M74" s="484"/>
      <c r="N74" s="484"/>
      <c r="O74" s="484"/>
      <c r="P74" s="485"/>
      <c r="Q74" s="29"/>
      <c r="R74" s="86"/>
      <c r="S74" s="26"/>
    </row>
    <row r="75" spans="2:19" ht="9" customHeight="1" thickBot="1">
      <c r="B75" s="23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92"/>
      <c r="S75" s="34"/>
    </row>
    <row r="76" spans="3:18" ht="15" thickBot="1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19" ht="14.25">
      <c r="B77" s="100"/>
      <c r="C77" s="463" t="s">
        <v>32</v>
      </c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5"/>
      <c r="S77" s="34"/>
    </row>
    <row r="78" spans="2:19" ht="10.5" customHeight="1">
      <c r="B78" s="23"/>
      <c r="C78" s="83"/>
      <c r="D78" s="5"/>
      <c r="E78" s="5"/>
      <c r="F78" s="5"/>
      <c r="G78" s="5"/>
      <c r="H78" s="36"/>
      <c r="I78" s="36"/>
      <c r="J78" s="36"/>
      <c r="K78" s="36"/>
      <c r="L78" s="36"/>
      <c r="M78" s="5"/>
      <c r="N78" s="5"/>
      <c r="O78" s="6"/>
      <c r="R78" s="84"/>
      <c r="S78" s="34"/>
    </row>
    <row r="79" spans="2:19" ht="10.5" customHeight="1">
      <c r="B79" s="23"/>
      <c r="C79" s="83"/>
      <c r="D79" s="5"/>
      <c r="E79" s="5"/>
      <c r="F79" s="5"/>
      <c r="G79" s="21"/>
      <c r="H79" s="451" t="s">
        <v>32</v>
      </c>
      <c r="I79" s="451"/>
      <c r="J79" s="451"/>
      <c r="K79" s="451"/>
      <c r="L79" s="451"/>
      <c r="M79" s="56"/>
      <c r="N79" s="453"/>
      <c r="O79" s="453"/>
      <c r="R79" s="84"/>
      <c r="S79" s="34"/>
    </row>
    <row r="80" spans="2:19" s="7" customFormat="1" ht="14.25" customHeight="1">
      <c r="B80" s="19"/>
      <c r="C80" s="85" t="s">
        <v>37</v>
      </c>
      <c r="D80" s="66"/>
      <c r="E80" s="66"/>
      <c r="F80" s="80"/>
      <c r="G80" s="22"/>
      <c r="H80" s="450" t="s">
        <v>34</v>
      </c>
      <c r="I80" s="450"/>
      <c r="J80" s="450"/>
      <c r="K80" s="450"/>
      <c r="L80" s="450"/>
      <c r="M80" s="31"/>
      <c r="N80" s="452">
        <f>VLOOKUP(H80,C158:D165,2,0)</f>
        <v>36.9</v>
      </c>
      <c r="O80" s="452"/>
      <c r="P80" s="32"/>
      <c r="Q80" s="14" t="str">
        <f>VLOOKUP(H80,C158:E165,3,0)</f>
        <v> jedna wysyłka</v>
      </c>
      <c r="R80" s="86"/>
      <c r="S80" s="26"/>
    </row>
    <row r="81" spans="2:19" s="7" customFormat="1" ht="14.25" customHeight="1">
      <c r="B81" s="19"/>
      <c r="C81" s="410"/>
      <c r="D81" s="54"/>
      <c r="E81" s="54"/>
      <c r="F81" s="411"/>
      <c r="G81" s="412"/>
      <c r="H81" s="417"/>
      <c r="I81" s="417"/>
      <c r="J81" s="417"/>
      <c r="K81" s="417"/>
      <c r="L81" s="417"/>
      <c r="M81" s="413"/>
      <c r="N81" s="418"/>
      <c r="O81" s="418"/>
      <c r="P81" s="414"/>
      <c r="Q81" s="415"/>
      <c r="R81" s="416"/>
      <c r="S81" s="26"/>
    </row>
    <row r="82" spans="2:19" s="7" customFormat="1" ht="54.75" customHeight="1">
      <c r="B82" s="19"/>
      <c r="C82" s="410"/>
      <c r="D82" s="489" t="str">
        <f>VLOOKUP(H80,C158:J165,4,0)</f>
        <v>KURIER - przesyłka zostanie dostarczona na adres podany w polu dane do wysyłki </v>
      </c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1"/>
      <c r="Q82" s="415"/>
      <c r="R82" s="416"/>
      <c r="S82" s="26"/>
    </row>
    <row r="83" spans="2:19" ht="10.5" customHeight="1" thickBot="1">
      <c r="B83" s="23"/>
      <c r="C83" s="89"/>
      <c r="D83" s="90"/>
      <c r="E83" s="90"/>
      <c r="F83" s="90"/>
      <c r="G83" s="91"/>
      <c r="H83" s="90"/>
      <c r="I83" s="90"/>
      <c r="J83" s="90"/>
      <c r="K83" s="90"/>
      <c r="L83" s="90"/>
      <c r="M83" s="91"/>
      <c r="N83" s="90"/>
      <c r="O83" s="90"/>
      <c r="P83" s="91"/>
      <c r="Q83" s="91"/>
      <c r="R83" s="92"/>
      <c r="S83" s="34"/>
    </row>
    <row r="84" spans="2:18" ht="15" thickBot="1">
      <c r="B84" s="3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9" ht="14.25">
      <c r="A85" s="23"/>
      <c r="B85" s="439" t="s">
        <v>41</v>
      </c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1"/>
      <c r="S85" s="34"/>
    </row>
    <row r="86" spans="1:19" ht="10.5" customHeight="1">
      <c r="A86" s="23"/>
      <c r="B86" s="101"/>
      <c r="C86" s="38"/>
      <c r="D86" s="38"/>
      <c r="F86" s="38"/>
      <c r="G86" s="38"/>
      <c r="H86" s="38"/>
      <c r="J86" s="38"/>
      <c r="L86" s="38"/>
      <c r="N86" s="38"/>
      <c r="P86" s="38"/>
      <c r="R86" s="84"/>
      <c r="S86" s="34"/>
    </row>
    <row r="87" spans="1:19" ht="10.5" customHeight="1">
      <c r="A87" s="23"/>
      <c r="B87" s="102"/>
      <c r="C87" s="470" t="s">
        <v>42</v>
      </c>
      <c r="D87" s="472"/>
      <c r="E87" s="63"/>
      <c r="F87" s="470" t="s">
        <v>43</v>
      </c>
      <c r="G87" s="471"/>
      <c r="H87" s="472"/>
      <c r="I87" s="63"/>
      <c r="J87" s="65" t="s">
        <v>94</v>
      </c>
      <c r="K87" s="63"/>
      <c r="L87" s="65" t="s">
        <v>44</v>
      </c>
      <c r="M87" s="64"/>
      <c r="N87" s="65" t="s">
        <v>50</v>
      </c>
      <c r="O87" s="63"/>
      <c r="P87" s="65" t="s">
        <v>45</v>
      </c>
      <c r="Q87" s="34"/>
      <c r="R87" s="84"/>
      <c r="S87" s="34"/>
    </row>
    <row r="88" spans="1:20" ht="10.5" customHeight="1">
      <c r="A88" s="23"/>
      <c r="B88" s="101"/>
      <c r="C88" s="404"/>
      <c r="D88" s="404"/>
      <c r="F88" s="404"/>
      <c r="G88" s="404"/>
      <c r="H88" s="404"/>
      <c r="J88" s="404"/>
      <c r="L88" s="404"/>
      <c r="M88" s="15"/>
      <c r="N88" s="15"/>
      <c r="P88" s="404"/>
      <c r="R88" s="84"/>
      <c r="S88" s="34"/>
      <c r="T88" s="109"/>
    </row>
    <row r="89" spans="1:20" s="7" customFormat="1" ht="12">
      <c r="A89" s="19"/>
      <c r="B89" s="103">
        <v>1</v>
      </c>
      <c r="C89" s="448" t="s">
        <v>191</v>
      </c>
      <c r="D89" s="448"/>
      <c r="E89" s="25"/>
      <c r="F89" s="449" t="s">
        <v>46</v>
      </c>
      <c r="G89" s="449"/>
      <c r="H89" s="449"/>
      <c r="I89" s="52"/>
      <c r="J89" s="421" t="s">
        <v>192</v>
      </c>
      <c r="K89" s="25"/>
      <c r="L89" s="402" t="s">
        <v>48</v>
      </c>
      <c r="M89" s="33"/>
      <c r="N89" s="16">
        <f>VLOOKUP(L89,C174:D176,2,0)</f>
        <v>30</v>
      </c>
      <c r="O89" s="19"/>
      <c r="P89" s="424">
        <v>2</v>
      </c>
      <c r="Q89" s="35"/>
      <c r="R89" s="86"/>
      <c r="S89" s="26"/>
      <c r="T89" s="385">
        <f>N89*P89</f>
        <v>60</v>
      </c>
    </row>
    <row r="90" spans="1:20" ht="10.5" customHeight="1">
      <c r="A90" s="23"/>
      <c r="B90" s="104"/>
      <c r="C90" s="47"/>
      <c r="D90" s="47"/>
      <c r="F90" s="46"/>
      <c r="G90" s="46"/>
      <c r="H90" s="46"/>
      <c r="J90" s="47"/>
      <c r="L90" s="46"/>
      <c r="N90" s="17"/>
      <c r="P90" s="47"/>
      <c r="R90" s="84"/>
      <c r="S90" s="34"/>
      <c r="T90" s="385">
        <f aca="true" t="shared" si="0" ref="T90:T107">N90*P90</f>
        <v>0</v>
      </c>
    </row>
    <row r="91" spans="1:20" ht="10.5" customHeight="1">
      <c r="A91" s="23"/>
      <c r="B91" s="103">
        <v>2</v>
      </c>
      <c r="C91" s="448" t="s">
        <v>195</v>
      </c>
      <c r="D91" s="448"/>
      <c r="E91" s="25"/>
      <c r="F91" s="449" t="s">
        <v>46</v>
      </c>
      <c r="G91" s="449"/>
      <c r="H91" s="449"/>
      <c r="I91" s="52"/>
      <c r="J91" s="421" t="s">
        <v>192</v>
      </c>
      <c r="K91" s="25"/>
      <c r="L91" s="402" t="s">
        <v>49</v>
      </c>
      <c r="M91" s="33"/>
      <c r="N91" s="16">
        <f>VLOOKUP(L91,C174:D176,2,0)</f>
        <v>60</v>
      </c>
      <c r="O91" s="19"/>
      <c r="P91" s="424">
        <v>2</v>
      </c>
      <c r="Q91" s="34"/>
      <c r="R91" s="84"/>
      <c r="S91" s="34"/>
      <c r="T91" s="385">
        <f t="shared" si="0"/>
        <v>120</v>
      </c>
    </row>
    <row r="92" spans="1:20" ht="10.5" customHeight="1">
      <c r="A92" s="23"/>
      <c r="B92" s="104"/>
      <c r="C92" s="47"/>
      <c r="D92" s="47"/>
      <c r="F92" s="46"/>
      <c r="G92" s="46"/>
      <c r="H92" s="46"/>
      <c r="J92" s="47"/>
      <c r="L92" s="46"/>
      <c r="N92" s="17"/>
      <c r="P92" s="47"/>
      <c r="R92" s="84"/>
      <c r="S92" s="34"/>
      <c r="T92" s="385">
        <f t="shared" si="0"/>
        <v>0</v>
      </c>
    </row>
    <row r="93" spans="1:20" ht="10.5" customHeight="1">
      <c r="A93" s="23"/>
      <c r="B93" s="103">
        <v>3</v>
      </c>
      <c r="C93" s="448"/>
      <c r="D93" s="448"/>
      <c r="E93" s="25"/>
      <c r="F93" s="449" t="s">
        <v>28</v>
      </c>
      <c r="G93" s="449"/>
      <c r="H93" s="449"/>
      <c r="I93" s="52"/>
      <c r="J93" s="108"/>
      <c r="K93" s="25"/>
      <c r="L93" s="402" t="s">
        <v>28</v>
      </c>
      <c r="M93" s="33"/>
      <c r="N93" s="16">
        <f>VLOOKUP(L93,C174:D176,2,0)</f>
        <v>0</v>
      </c>
      <c r="O93" s="19"/>
      <c r="P93" s="401">
        <v>0</v>
      </c>
      <c r="Q93" s="34"/>
      <c r="R93" s="84"/>
      <c r="S93" s="34"/>
      <c r="T93" s="385">
        <f t="shared" si="0"/>
        <v>0</v>
      </c>
    </row>
    <row r="94" spans="1:20" ht="10.5" customHeight="1">
      <c r="A94" s="23"/>
      <c r="B94" s="104"/>
      <c r="C94" s="47"/>
      <c r="D94" s="47"/>
      <c r="F94" s="46"/>
      <c r="G94" s="46"/>
      <c r="H94" s="46"/>
      <c r="J94" s="47"/>
      <c r="K94" s="23"/>
      <c r="L94" s="1"/>
      <c r="M94" s="34"/>
      <c r="N94" s="17"/>
      <c r="P94" s="47"/>
      <c r="R94" s="84"/>
      <c r="S94" s="34"/>
      <c r="T94" s="385">
        <f t="shared" si="0"/>
        <v>0</v>
      </c>
    </row>
    <row r="95" spans="1:20" ht="10.5" customHeight="1">
      <c r="A95" s="23"/>
      <c r="B95" s="103">
        <v>4</v>
      </c>
      <c r="C95" s="448"/>
      <c r="D95" s="448"/>
      <c r="E95" s="25"/>
      <c r="F95" s="449" t="s">
        <v>28</v>
      </c>
      <c r="G95" s="449"/>
      <c r="H95" s="449"/>
      <c r="I95" s="52"/>
      <c r="J95" s="108"/>
      <c r="K95" s="25"/>
      <c r="L95" s="402" t="s">
        <v>28</v>
      </c>
      <c r="M95" s="33"/>
      <c r="N95" s="16">
        <f>VLOOKUP(L95,C174:D176,2,0)</f>
        <v>0</v>
      </c>
      <c r="O95" s="19"/>
      <c r="P95" s="401">
        <v>0</v>
      </c>
      <c r="Q95" s="34"/>
      <c r="R95" s="84"/>
      <c r="S95" s="34"/>
      <c r="T95" s="385">
        <f t="shared" si="0"/>
        <v>0</v>
      </c>
    </row>
    <row r="96" spans="1:20" ht="9.75" customHeight="1">
      <c r="A96" s="23"/>
      <c r="B96" s="104"/>
      <c r="C96" s="47"/>
      <c r="D96" s="47"/>
      <c r="F96" s="46"/>
      <c r="G96" s="46"/>
      <c r="H96" s="46"/>
      <c r="J96" s="47"/>
      <c r="L96" s="46"/>
      <c r="N96" s="17"/>
      <c r="P96" s="47"/>
      <c r="R96" s="84"/>
      <c r="S96" s="34"/>
      <c r="T96" s="385">
        <f t="shared" si="0"/>
        <v>0</v>
      </c>
    </row>
    <row r="97" spans="1:20" ht="11.25" customHeight="1">
      <c r="A97" s="23"/>
      <c r="B97" s="103">
        <v>5</v>
      </c>
      <c r="C97" s="448"/>
      <c r="D97" s="448"/>
      <c r="E97" s="25"/>
      <c r="F97" s="449" t="s">
        <v>28</v>
      </c>
      <c r="G97" s="449"/>
      <c r="H97" s="449"/>
      <c r="I97" s="52"/>
      <c r="J97" s="108"/>
      <c r="K97" s="25"/>
      <c r="L97" s="402" t="s">
        <v>28</v>
      </c>
      <c r="M97" s="33"/>
      <c r="N97" s="16">
        <f>VLOOKUP(L97,C174:D176,2,0)</f>
        <v>0</v>
      </c>
      <c r="O97" s="19"/>
      <c r="P97" s="401">
        <v>0</v>
      </c>
      <c r="Q97" s="34"/>
      <c r="R97" s="84"/>
      <c r="S97" s="34"/>
      <c r="T97" s="385">
        <f t="shared" si="0"/>
        <v>0</v>
      </c>
    </row>
    <row r="98" spans="1:20" ht="9.75" customHeight="1">
      <c r="A98" s="23"/>
      <c r="B98" s="104"/>
      <c r="C98" s="47"/>
      <c r="D98" s="47"/>
      <c r="F98" s="46"/>
      <c r="G98" s="46"/>
      <c r="H98" s="46"/>
      <c r="J98" s="47"/>
      <c r="L98" s="46"/>
      <c r="N98" s="17"/>
      <c r="P98" s="47"/>
      <c r="R98" s="84"/>
      <c r="S98" s="34"/>
      <c r="T98" s="385">
        <f t="shared" si="0"/>
        <v>0</v>
      </c>
    </row>
    <row r="99" spans="1:20" ht="11.25" customHeight="1">
      <c r="A99" s="23"/>
      <c r="B99" s="103">
        <v>6</v>
      </c>
      <c r="C99" s="448"/>
      <c r="D99" s="448"/>
      <c r="E99" s="25"/>
      <c r="F99" s="449" t="s">
        <v>28</v>
      </c>
      <c r="G99" s="449"/>
      <c r="H99" s="449"/>
      <c r="I99" s="52"/>
      <c r="J99" s="108"/>
      <c r="K99" s="25"/>
      <c r="L99" s="402" t="s">
        <v>28</v>
      </c>
      <c r="M99" s="33"/>
      <c r="N99" s="16">
        <f>VLOOKUP(L99,C174:D176,2,0)</f>
        <v>0</v>
      </c>
      <c r="O99" s="19"/>
      <c r="P99" s="401">
        <v>0</v>
      </c>
      <c r="Q99" s="34"/>
      <c r="R99" s="84"/>
      <c r="S99" s="34"/>
      <c r="T99" s="385">
        <f t="shared" si="0"/>
        <v>0</v>
      </c>
    </row>
    <row r="100" spans="1:20" ht="9.75" customHeight="1">
      <c r="A100" s="23"/>
      <c r="B100" s="104"/>
      <c r="C100" s="47"/>
      <c r="D100" s="47"/>
      <c r="F100" s="46"/>
      <c r="G100" s="46"/>
      <c r="H100" s="46"/>
      <c r="J100" s="47"/>
      <c r="L100" s="46"/>
      <c r="N100" s="17"/>
      <c r="P100" s="47"/>
      <c r="R100" s="84"/>
      <c r="S100" s="34"/>
      <c r="T100" s="385">
        <f t="shared" si="0"/>
        <v>0</v>
      </c>
    </row>
    <row r="101" spans="1:20" ht="11.25" customHeight="1">
      <c r="A101" s="23"/>
      <c r="B101" s="103">
        <v>7</v>
      </c>
      <c r="C101" s="448"/>
      <c r="D101" s="448"/>
      <c r="E101" s="25"/>
      <c r="F101" s="449" t="s">
        <v>28</v>
      </c>
      <c r="G101" s="449"/>
      <c r="H101" s="449"/>
      <c r="I101" s="52"/>
      <c r="J101" s="108"/>
      <c r="K101" s="25"/>
      <c r="L101" s="402" t="s">
        <v>28</v>
      </c>
      <c r="M101" s="33"/>
      <c r="N101" s="16">
        <f>VLOOKUP(L101,C174:D176,2,0)</f>
        <v>0</v>
      </c>
      <c r="O101" s="19"/>
      <c r="P101" s="401">
        <v>0</v>
      </c>
      <c r="Q101" s="34"/>
      <c r="R101" s="84"/>
      <c r="S101" s="34"/>
      <c r="T101" s="385">
        <f t="shared" si="0"/>
        <v>0</v>
      </c>
    </row>
    <row r="102" spans="1:20" ht="9.75" customHeight="1">
      <c r="A102" s="23"/>
      <c r="B102" s="104"/>
      <c r="C102" s="47"/>
      <c r="D102" s="47"/>
      <c r="F102" s="46"/>
      <c r="G102" s="46"/>
      <c r="H102" s="46"/>
      <c r="J102" s="47"/>
      <c r="L102" s="46"/>
      <c r="N102" s="17"/>
      <c r="P102" s="47"/>
      <c r="R102" s="84"/>
      <c r="S102" s="34"/>
      <c r="T102" s="385">
        <f t="shared" si="0"/>
        <v>0</v>
      </c>
    </row>
    <row r="103" spans="1:20" ht="11.25" customHeight="1">
      <c r="A103" s="23"/>
      <c r="B103" s="103">
        <v>8</v>
      </c>
      <c r="C103" s="448"/>
      <c r="D103" s="448"/>
      <c r="E103" s="25"/>
      <c r="F103" s="449" t="s">
        <v>28</v>
      </c>
      <c r="G103" s="449"/>
      <c r="H103" s="449"/>
      <c r="I103" s="52"/>
      <c r="J103" s="108"/>
      <c r="K103" s="25"/>
      <c r="L103" s="402" t="s">
        <v>28</v>
      </c>
      <c r="M103" s="33"/>
      <c r="N103" s="16">
        <f>VLOOKUP(L103,C174:D176,2,0)</f>
        <v>0</v>
      </c>
      <c r="O103" s="19"/>
      <c r="P103" s="401">
        <v>0</v>
      </c>
      <c r="Q103" s="34"/>
      <c r="R103" s="84"/>
      <c r="S103" s="34"/>
      <c r="T103" s="385">
        <f t="shared" si="0"/>
        <v>0</v>
      </c>
    </row>
    <row r="104" spans="1:20" ht="9.75" customHeight="1">
      <c r="A104" s="23"/>
      <c r="B104" s="104"/>
      <c r="C104" s="47"/>
      <c r="D104" s="47"/>
      <c r="F104" s="46"/>
      <c r="G104" s="46"/>
      <c r="H104" s="46"/>
      <c r="J104" s="47"/>
      <c r="L104" s="46"/>
      <c r="N104" s="17"/>
      <c r="P104" s="47"/>
      <c r="R104" s="84"/>
      <c r="S104" s="34"/>
      <c r="T104" s="385">
        <f t="shared" si="0"/>
        <v>0</v>
      </c>
    </row>
    <row r="105" spans="1:20" ht="11.25" customHeight="1">
      <c r="A105" s="23"/>
      <c r="B105" s="103">
        <v>9</v>
      </c>
      <c r="C105" s="448"/>
      <c r="D105" s="448"/>
      <c r="E105" s="25"/>
      <c r="F105" s="449" t="s">
        <v>28</v>
      </c>
      <c r="G105" s="449"/>
      <c r="H105" s="449"/>
      <c r="I105" s="52"/>
      <c r="J105" s="108"/>
      <c r="K105" s="25"/>
      <c r="L105" s="402" t="s">
        <v>28</v>
      </c>
      <c r="M105" s="33"/>
      <c r="N105" s="16">
        <f>VLOOKUP(L105,C174:D176,2,0)</f>
        <v>0</v>
      </c>
      <c r="O105" s="19"/>
      <c r="P105" s="401">
        <v>0</v>
      </c>
      <c r="Q105" s="34"/>
      <c r="R105" s="84"/>
      <c r="S105" s="34"/>
      <c r="T105" s="385">
        <f t="shared" si="0"/>
        <v>0</v>
      </c>
    </row>
    <row r="106" spans="1:20" ht="9.75" customHeight="1">
      <c r="A106" s="23"/>
      <c r="B106" s="104"/>
      <c r="C106" s="47"/>
      <c r="D106" s="47"/>
      <c r="F106" s="46"/>
      <c r="G106" s="46"/>
      <c r="H106" s="46"/>
      <c r="J106" s="47"/>
      <c r="L106" s="46"/>
      <c r="N106" s="17"/>
      <c r="P106" s="47"/>
      <c r="R106" s="84"/>
      <c r="S106" s="34"/>
      <c r="T106" s="385">
        <f t="shared" si="0"/>
        <v>0</v>
      </c>
    </row>
    <row r="107" spans="1:20" ht="11.25" customHeight="1">
      <c r="A107" s="23"/>
      <c r="B107" s="103">
        <v>10</v>
      </c>
      <c r="C107" s="448"/>
      <c r="D107" s="448"/>
      <c r="E107" s="25"/>
      <c r="F107" s="449" t="s">
        <v>28</v>
      </c>
      <c r="G107" s="449"/>
      <c r="H107" s="449"/>
      <c r="I107" s="52"/>
      <c r="J107" s="49"/>
      <c r="K107" s="25"/>
      <c r="L107" s="402" t="s">
        <v>28</v>
      </c>
      <c r="M107" s="33"/>
      <c r="N107" s="16">
        <f>VLOOKUP(L107,C174:D176,2,0)</f>
        <v>0</v>
      </c>
      <c r="O107" s="19"/>
      <c r="P107" s="401">
        <v>0</v>
      </c>
      <c r="Q107" s="34"/>
      <c r="R107" s="84"/>
      <c r="S107" s="34"/>
      <c r="T107" s="385">
        <f t="shared" si="0"/>
        <v>0</v>
      </c>
    </row>
    <row r="108" spans="1:20" ht="13.5" customHeight="1">
      <c r="A108" s="23"/>
      <c r="B108" s="105"/>
      <c r="C108" s="397"/>
      <c r="D108" s="397"/>
      <c r="E108" s="398"/>
      <c r="F108" s="397"/>
      <c r="G108" s="397"/>
      <c r="H108" s="397"/>
      <c r="I108" s="398"/>
      <c r="J108" s="397"/>
      <c r="K108" s="398"/>
      <c r="L108" s="397"/>
      <c r="M108" s="398"/>
      <c r="N108" s="382">
        <f>SUM(N89:N107)</f>
        <v>90</v>
      </c>
      <c r="O108" s="382"/>
      <c r="P108" s="382">
        <f>SUM(P89:P107)</f>
        <v>4</v>
      </c>
      <c r="Q108" s="399"/>
      <c r="R108" s="399"/>
      <c r="S108" s="399"/>
      <c r="T108" s="399">
        <f>SUM(T89:T107)</f>
        <v>180</v>
      </c>
    </row>
    <row r="109" spans="1:20" ht="31.5" customHeight="1">
      <c r="A109" s="23"/>
      <c r="B109" s="101"/>
      <c r="C109" s="482" t="s">
        <v>93</v>
      </c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R109" s="84"/>
      <c r="S109" s="34"/>
      <c r="T109" s="18"/>
    </row>
    <row r="110" spans="1:19" ht="10.5" customHeight="1" thickBot="1">
      <c r="A110" s="23"/>
      <c r="B110" s="106"/>
      <c r="C110" s="91"/>
      <c r="D110" s="107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2"/>
      <c r="S110" s="34"/>
    </row>
    <row r="111" spans="1:19" ht="10.5" customHeight="1" thickBot="1">
      <c r="A111" s="23"/>
      <c r="B111" s="122"/>
      <c r="C111" s="46"/>
      <c r="D111" s="9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123"/>
      <c r="S111" s="34"/>
    </row>
    <row r="112" spans="1:19" ht="14.25">
      <c r="A112" s="23"/>
      <c r="B112" s="439" t="s">
        <v>156</v>
      </c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1"/>
      <c r="S112" s="34"/>
    </row>
    <row r="113" spans="1:19" ht="10.5" customHeight="1">
      <c r="A113" s="23"/>
      <c r="B113" s="101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  <c r="P113" s="38"/>
      <c r="R113" s="84"/>
      <c r="S113" s="34"/>
    </row>
    <row r="114" spans="1:19" ht="10.5" customHeight="1">
      <c r="A114" s="23"/>
      <c r="B114" s="102"/>
      <c r="C114" s="380" t="s">
        <v>170</v>
      </c>
      <c r="D114" s="379"/>
      <c r="E114" s="63"/>
      <c r="F114" s="337"/>
      <c r="G114" s="337"/>
      <c r="H114" s="337"/>
      <c r="I114" s="466" t="s">
        <v>164</v>
      </c>
      <c r="J114" s="467"/>
      <c r="K114" s="468"/>
      <c r="L114" s="337"/>
      <c r="M114" s="337"/>
      <c r="N114" s="337"/>
      <c r="O114" s="63"/>
      <c r="P114" s="65"/>
      <c r="Q114" s="34"/>
      <c r="R114" s="84"/>
      <c r="S114" s="34"/>
    </row>
    <row r="115" spans="1:19" ht="10.5" customHeight="1">
      <c r="A115" s="23"/>
      <c r="B115" s="102"/>
      <c r="C115" s="163">
        <f ca="1">TODAY()</f>
        <v>45104</v>
      </c>
      <c r="D115" s="380"/>
      <c r="E115" s="63"/>
      <c r="O115" s="34"/>
      <c r="P115" s="404"/>
      <c r="R115" s="84"/>
      <c r="S115" s="34"/>
    </row>
    <row r="116" spans="1:19" s="7" customFormat="1" ht="12">
      <c r="A116" s="19"/>
      <c r="B116" s="103"/>
      <c r="C116" s="380"/>
      <c r="D116" s="380"/>
      <c r="E116" s="338"/>
      <c r="F116" s="339"/>
      <c r="G116" s="339"/>
      <c r="H116" s="339"/>
      <c r="I116" s="339"/>
      <c r="J116" s="544">
        <f ca="1">TODAY()+3</f>
        <v>45107</v>
      </c>
      <c r="K116" s="448"/>
      <c r="L116" s="339"/>
      <c r="M116" s="337"/>
      <c r="N116" s="337"/>
      <c r="O116" s="25"/>
      <c r="P116" s="396">
        <v>0</v>
      </c>
      <c r="Q116" s="35"/>
      <c r="R116" s="86"/>
      <c r="S116" s="26"/>
    </row>
    <row r="117" spans="1:19" s="7" customFormat="1" ht="14.25">
      <c r="A117" s="19"/>
      <c r="B117" s="103"/>
      <c r="C117" s="341"/>
      <c r="D117" s="341"/>
      <c r="E117" s="3"/>
      <c r="F117" s="3"/>
      <c r="G117" s="3"/>
      <c r="H117" s="3"/>
      <c r="I117" s="3"/>
      <c r="J117" s="340"/>
      <c r="K117" s="3"/>
      <c r="L117" s="3"/>
      <c r="M117" s="42"/>
      <c r="N117" s="326"/>
      <c r="O117" s="38"/>
      <c r="P117" s="404"/>
      <c r="Q117" s="329"/>
      <c r="R117" s="86"/>
      <c r="S117" s="26"/>
    </row>
    <row r="118" spans="1:19" s="7" customFormat="1" ht="14.25">
      <c r="A118" s="19"/>
      <c r="B118" s="103"/>
      <c r="C118" s="345" t="s">
        <v>165</v>
      </c>
      <c r="D118" s="47"/>
      <c r="E118" s="42"/>
      <c r="F118" s="46"/>
      <c r="G118" s="46"/>
      <c r="H118" s="46"/>
      <c r="I118" s="42"/>
      <c r="J118" s="47"/>
      <c r="K118" s="42"/>
      <c r="L118" s="46"/>
      <c r="M118" s="23"/>
      <c r="N118" s="17"/>
      <c r="O118" s="3"/>
      <c r="P118" s="334"/>
      <c r="Q118" s="331"/>
      <c r="R118" s="327"/>
      <c r="S118" s="26"/>
    </row>
    <row r="119" spans="1:19" s="15" customFormat="1" ht="11.25">
      <c r="A119" s="324"/>
      <c r="B119" s="103"/>
      <c r="C119" s="343"/>
      <c r="D119" s="320">
        <f ca="1">TODAY()+90</f>
        <v>45194</v>
      </c>
      <c r="E119" s="64"/>
      <c r="F119" s="445">
        <f ca="1">TODAY()+180</f>
        <v>45284</v>
      </c>
      <c r="G119" s="446"/>
      <c r="H119" s="447"/>
      <c r="I119" s="64"/>
      <c r="J119" s="320">
        <f ca="1">TODAY()+260</f>
        <v>45364</v>
      </c>
      <c r="K119" s="64"/>
      <c r="L119" s="320" t="s">
        <v>169</v>
      </c>
      <c r="M119" s="64"/>
      <c r="N119" s="335"/>
      <c r="P119" s="336"/>
      <c r="Q119" s="332"/>
      <c r="R119" s="328"/>
      <c r="S119" s="321"/>
    </row>
    <row r="120" spans="1:19" s="15" customFormat="1" ht="11.25">
      <c r="A120" s="324"/>
      <c r="B120" s="103"/>
      <c r="C120" s="344"/>
      <c r="D120" s="322"/>
      <c r="F120" s="442"/>
      <c r="G120" s="443"/>
      <c r="H120" s="444"/>
      <c r="J120" s="322"/>
      <c r="L120" s="323"/>
      <c r="M120" s="324"/>
      <c r="N120" s="335"/>
      <c r="P120" s="336"/>
      <c r="Q120" s="332"/>
      <c r="R120" s="328"/>
      <c r="S120" s="321"/>
    </row>
    <row r="121" spans="1:19" s="15" customFormat="1" ht="11.25">
      <c r="A121" s="324"/>
      <c r="B121" s="103"/>
      <c r="C121" s="344"/>
      <c r="D121" s="320" t="s">
        <v>169</v>
      </c>
      <c r="E121" s="64"/>
      <c r="F121" s="445" t="s">
        <v>169</v>
      </c>
      <c r="G121" s="446"/>
      <c r="H121" s="447"/>
      <c r="I121" s="64"/>
      <c r="J121" s="320" t="s">
        <v>169</v>
      </c>
      <c r="K121" s="64"/>
      <c r="L121" s="320" t="s">
        <v>169</v>
      </c>
      <c r="M121" s="324"/>
      <c r="N121" s="335"/>
      <c r="P121" s="336"/>
      <c r="Q121" s="332"/>
      <c r="R121" s="328"/>
      <c r="S121" s="321"/>
    </row>
    <row r="122" spans="1:19" s="15" customFormat="1" ht="11.25">
      <c r="A122" s="324"/>
      <c r="B122" s="103"/>
      <c r="C122" s="344"/>
      <c r="D122" s="322"/>
      <c r="F122" s="323"/>
      <c r="G122" s="323"/>
      <c r="H122" s="323"/>
      <c r="J122" s="322"/>
      <c r="L122" s="323"/>
      <c r="M122" s="324"/>
      <c r="N122" s="335"/>
      <c r="P122" s="336"/>
      <c r="Q122" s="333"/>
      <c r="R122" s="328"/>
      <c r="S122" s="321"/>
    </row>
    <row r="123" spans="1:19" s="15" customFormat="1" ht="11.25">
      <c r="A123" s="324"/>
      <c r="B123" s="103"/>
      <c r="C123" s="344"/>
      <c r="D123" s="320" t="s">
        <v>169</v>
      </c>
      <c r="E123" s="64"/>
      <c r="F123" s="445" t="s">
        <v>169</v>
      </c>
      <c r="G123" s="446"/>
      <c r="H123" s="447"/>
      <c r="I123" s="64"/>
      <c r="J123" s="320" t="s">
        <v>169</v>
      </c>
      <c r="K123" s="64"/>
      <c r="L123" s="320" t="s">
        <v>169</v>
      </c>
      <c r="M123" s="324"/>
      <c r="N123" s="335"/>
      <c r="P123" s="336"/>
      <c r="Q123" s="330"/>
      <c r="R123" s="325"/>
      <c r="S123" s="321"/>
    </row>
    <row r="124" spans="1:19" ht="10.5" customHeight="1">
      <c r="A124" s="23"/>
      <c r="B124" s="104"/>
      <c r="C124" s="47"/>
      <c r="D124" s="47"/>
      <c r="E124" s="38"/>
      <c r="F124" s="46"/>
      <c r="G124" s="46"/>
      <c r="H124" s="46"/>
      <c r="I124" s="38"/>
      <c r="J124" s="47"/>
      <c r="K124" s="38"/>
      <c r="L124" s="46"/>
      <c r="M124" s="23"/>
      <c r="N124" s="17"/>
      <c r="P124" s="334"/>
      <c r="Q124" s="34"/>
      <c r="R124" s="84"/>
      <c r="S124" s="34"/>
    </row>
    <row r="125" spans="1:19" ht="10.5" customHeight="1">
      <c r="A125" s="23"/>
      <c r="B125" s="105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23"/>
      <c r="Q125" s="34"/>
      <c r="R125" s="84"/>
      <c r="S125" s="34"/>
    </row>
    <row r="126" spans="1:19" ht="10.5" customHeight="1" thickBot="1">
      <c r="A126" s="23"/>
      <c r="B126" s="106"/>
      <c r="C126" s="91"/>
      <c r="D126" s="107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2"/>
      <c r="S126" s="34"/>
    </row>
    <row r="127" spans="2:18" s="109" customFormat="1" ht="14.25"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</row>
    <row r="128" spans="1:19" s="109" customFormat="1" ht="10.5" customHeight="1" hidden="1">
      <c r="A128" s="347"/>
      <c r="B128" s="348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50"/>
      <c r="S128" s="351"/>
    </row>
    <row r="129" spans="1:19" s="109" customFormat="1" ht="14.25" hidden="1">
      <c r="A129" s="347"/>
      <c r="B129" s="352"/>
      <c r="E129" s="353">
        <v>1</v>
      </c>
      <c r="F129" s="354"/>
      <c r="G129" s="354"/>
      <c r="H129" s="354"/>
      <c r="I129" s="354"/>
      <c r="J129" s="354"/>
      <c r="K129" s="354"/>
      <c r="L129" s="355" t="s">
        <v>83</v>
      </c>
      <c r="M129" s="354"/>
      <c r="N129" s="354"/>
      <c r="O129" s="356"/>
      <c r="P129" s="357">
        <f aca="true" t="array" ref="P129">SUM(IF(ISTEXT(firmy1),1))</f>
        <v>2</v>
      </c>
      <c r="R129" s="358"/>
      <c r="S129" s="351"/>
    </row>
    <row r="130" spans="1:19" s="109" customFormat="1" ht="14.25" hidden="1">
      <c r="A130" s="347"/>
      <c r="B130" s="352"/>
      <c r="E130" s="353">
        <v>2</v>
      </c>
      <c r="F130" s="354"/>
      <c r="G130" s="354"/>
      <c r="H130" s="354"/>
      <c r="I130" s="354"/>
      <c r="J130" s="354"/>
      <c r="K130" s="354"/>
      <c r="L130" s="355" t="s">
        <v>84</v>
      </c>
      <c r="M130" s="354"/>
      <c r="N130" s="354"/>
      <c r="O130" s="356"/>
      <c r="P130" s="357">
        <f>COUNTA(J89:J107)</f>
        <v>2</v>
      </c>
      <c r="R130" s="358"/>
      <c r="S130" s="351"/>
    </row>
    <row r="131" spans="1:19" s="109" customFormat="1" ht="14.25" hidden="1">
      <c r="A131" s="347"/>
      <c r="B131" s="352"/>
      <c r="E131" s="353">
        <v>3</v>
      </c>
      <c r="F131" s="354"/>
      <c r="G131" s="354"/>
      <c r="H131" s="354"/>
      <c r="I131" s="354"/>
      <c r="J131" s="354"/>
      <c r="K131" s="354"/>
      <c r="L131" s="355" t="s">
        <v>85</v>
      </c>
      <c r="M131" s="354"/>
      <c r="N131" s="354"/>
      <c r="O131" s="461" t="b">
        <f>P129=P130</f>
        <v>1</v>
      </c>
      <c r="P131" s="462"/>
      <c r="R131" s="358"/>
      <c r="S131" s="351"/>
    </row>
    <row r="132" spans="1:19" s="109" customFormat="1" ht="10.5" customHeight="1" hidden="1">
      <c r="A132" s="347"/>
      <c r="B132" s="352"/>
      <c r="E132" s="353"/>
      <c r="F132" s="354"/>
      <c r="G132" s="354"/>
      <c r="H132" s="354"/>
      <c r="I132" s="354"/>
      <c r="J132" s="354"/>
      <c r="K132" s="354"/>
      <c r="L132" s="355"/>
      <c r="M132" s="354"/>
      <c r="N132" s="354"/>
      <c r="O132" s="359"/>
      <c r="P132" s="359"/>
      <c r="R132" s="358"/>
      <c r="S132" s="351"/>
    </row>
    <row r="133" spans="1:19" s="109" customFormat="1" ht="14.25" hidden="1">
      <c r="A133" s="347"/>
      <c r="B133" s="352"/>
      <c r="E133" s="353">
        <v>4</v>
      </c>
      <c r="F133" s="354"/>
      <c r="G133" s="354"/>
      <c r="H133" s="354"/>
      <c r="I133" s="354"/>
      <c r="J133" s="354"/>
      <c r="K133" s="354"/>
      <c r="L133" s="355" t="s">
        <v>86</v>
      </c>
      <c r="M133" s="354"/>
      <c r="N133" s="354"/>
      <c r="O133" s="359"/>
      <c r="P133" s="360">
        <f>SUM(P89:P108)</f>
        <v>8</v>
      </c>
      <c r="R133" s="358"/>
      <c r="S133" s="351"/>
    </row>
    <row r="134" spans="1:19" s="109" customFormat="1" ht="10.5" customHeight="1" hidden="1">
      <c r="A134" s="347"/>
      <c r="B134" s="352"/>
      <c r="E134" s="353"/>
      <c r="F134" s="354"/>
      <c r="G134" s="354"/>
      <c r="H134" s="354"/>
      <c r="I134" s="354"/>
      <c r="J134" s="354"/>
      <c r="K134" s="354"/>
      <c r="L134" s="355"/>
      <c r="M134" s="354"/>
      <c r="N134" s="354"/>
      <c r="O134" s="359"/>
      <c r="P134" s="359"/>
      <c r="R134" s="358"/>
      <c r="S134" s="351"/>
    </row>
    <row r="135" spans="1:19" s="109" customFormat="1" ht="14.25" hidden="1">
      <c r="A135" s="347"/>
      <c r="B135" s="352"/>
      <c r="E135" s="353">
        <v>5</v>
      </c>
      <c r="F135" s="354"/>
      <c r="G135" s="354"/>
      <c r="H135" s="354"/>
      <c r="I135" s="354"/>
      <c r="J135" s="354"/>
      <c r="K135" s="354"/>
      <c r="L135" s="355" t="s">
        <v>87</v>
      </c>
      <c r="M135" s="354"/>
      <c r="N135" s="354"/>
      <c r="O135" s="359"/>
      <c r="P135" s="361">
        <f>(D171*C168)+D171</f>
        <v>221.4</v>
      </c>
      <c r="R135" s="358"/>
      <c r="S135" s="351"/>
    </row>
    <row r="136" spans="1:19" s="109" customFormat="1" ht="10.5" customHeight="1" hidden="1">
      <c r="A136" s="347"/>
      <c r="B136" s="352"/>
      <c r="E136" s="353"/>
      <c r="F136" s="354"/>
      <c r="G136" s="354"/>
      <c r="H136" s="354"/>
      <c r="I136" s="354"/>
      <c r="J136" s="354"/>
      <c r="K136" s="354"/>
      <c r="L136" s="355"/>
      <c r="M136" s="354"/>
      <c r="N136" s="354"/>
      <c r="O136" s="359"/>
      <c r="P136" s="359"/>
      <c r="R136" s="358"/>
      <c r="S136" s="351"/>
    </row>
    <row r="137" spans="1:19" s="109" customFormat="1" ht="14.25" hidden="1">
      <c r="A137" s="347"/>
      <c r="B137" s="352"/>
      <c r="E137" s="353">
        <v>6</v>
      </c>
      <c r="F137" s="354"/>
      <c r="G137" s="354"/>
      <c r="H137" s="354"/>
      <c r="I137" s="354"/>
      <c r="J137" s="355" t="s">
        <v>89</v>
      </c>
      <c r="K137" s="354"/>
      <c r="L137" s="355"/>
      <c r="M137" s="354"/>
      <c r="N137" s="354"/>
      <c r="O137" s="359"/>
      <c r="P137" s="362" t="str">
        <f>H80</f>
        <v>kurier</v>
      </c>
      <c r="R137" s="358"/>
      <c r="S137" s="351"/>
    </row>
    <row r="138" spans="1:19" s="109" customFormat="1" ht="14.25" hidden="1">
      <c r="A138" s="347"/>
      <c r="B138" s="352"/>
      <c r="E138" s="353">
        <v>7</v>
      </c>
      <c r="F138" s="354"/>
      <c r="G138" s="354"/>
      <c r="H138" s="354"/>
      <c r="I138" s="354"/>
      <c r="J138" s="355"/>
      <c r="K138" s="354"/>
      <c r="L138" s="355" t="s">
        <v>90</v>
      </c>
      <c r="M138" s="354"/>
      <c r="N138" s="354"/>
      <c r="O138" s="359"/>
      <c r="P138" s="362">
        <f>SUM(P139:P143)</f>
        <v>36.9</v>
      </c>
      <c r="R138" s="358"/>
      <c r="S138" s="351"/>
    </row>
    <row r="139" spans="1:20" s="109" customFormat="1" ht="14.25" customHeight="1" hidden="1">
      <c r="A139" s="347"/>
      <c r="B139" s="352"/>
      <c r="E139" s="353"/>
      <c r="F139" s="354"/>
      <c r="G139" s="354"/>
      <c r="H139" s="354"/>
      <c r="I139" s="354"/>
      <c r="J139" s="354"/>
      <c r="K139" s="354"/>
      <c r="L139" s="363" t="s">
        <v>33</v>
      </c>
      <c r="M139" s="364"/>
      <c r="N139" s="364"/>
      <c r="O139" s="365"/>
      <c r="P139" s="366" t="b">
        <f>IF(N80=D159,N80*1)</f>
        <v>0</v>
      </c>
      <c r="R139" s="358"/>
      <c r="S139" s="351"/>
      <c r="T139" s="367"/>
    </row>
    <row r="140" spans="1:19" s="109" customFormat="1" ht="14.25" customHeight="1" hidden="1">
      <c r="A140" s="347"/>
      <c r="B140" s="352"/>
      <c r="E140" s="353"/>
      <c r="F140" s="354"/>
      <c r="G140" s="354"/>
      <c r="H140" s="354"/>
      <c r="I140" s="354"/>
      <c r="J140" s="354"/>
      <c r="K140" s="354"/>
      <c r="L140" s="363" t="s">
        <v>34</v>
      </c>
      <c r="M140" s="364"/>
      <c r="N140" s="364"/>
      <c r="O140" s="365"/>
      <c r="P140" s="366">
        <f>IF(N80=D161,N80*1)</f>
        <v>36.9</v>
      </c>
      <c r="R140" s="358"/>
      <c r="S140" s="351"/>
    </row>
    <row r="141" spans="1:19" s="109" customFormat="1" ht="14.25" hidden="1">
      <c r="A141" s="347"/>
      <c r="B141" s="352"/>
      <c r="E141" s="353"/>
      <c r="F141" s="354"/>
      <c r="G141" s="354"/>
      <c r="H141" s="354"/>
      <c r="I141" s="354"/>
      <c r="J141" s="354"/>
      <c r="K141" s="354"/>
      <c r="L141" s="363" t="s">
        <v>35</v>
      </c>
      <c r="M141" s="364"/>
      <c r="N141" s="364"/>
      <c r="O141" s="365"/>
      <c r="P141" s="366" t="b">
        <f>IF(N80=D162,N80*P133)</f>
        <v>0</v>
      </c>
      <c r="R141" s="358"/>
      <c r="S141" s="351"/>
    </row>
    <row r="142" spans="1:19" s="109" customFormat="1" ht="14.25" hidden="1">
      <c r="A142" s="347"/>
      <c r="B142" s="352"/>
      <c r="E142" s="353"/>
      <c r="F142" s="354"/>
      <c r="G142" s="354"/>
      <c r="H142" s="354"/>
      <c r="I142" s="354"/>
      <c r="J142" s="354"/>
      <c r="K142" s="354"/>
      <c r="L142" s="363" t="s">
        <v>88</v>
      </c>
      <c r="M142" s="364"/>
      <c r="N142" s="364"/>
      <c r="O142" s="365"/>
      <c r="P142" s="366" t="b">
        <f>IF(N80=D164,N80*P133)</f>
        <v>0</v>
      </c>
      <c r="R142" s="358"/>
      <c r="S142" s="351"/>
    </row>
    <row r="143" spans="1:19" s="109" customFormat="1" ht="14.25" hidden="1">
      <c r="A143" s="347"/>
      <c r="B143" s="352"/>
      <c r="E143" s="353"/>
      <c r="F143" s="354"/>
      <c r="G143" s="354"/>
      <c r="H143" s="354"/>
      <c r="I143" s="354"/>
      <c r="J143" s="354"/>
      <c r="K143" s="354"/>
      <c r="L143" s="363" t="s">
        <v>36</v>
      </c>
      <c r="M143" s="364"/>
      <c r="N143" s="364"/>
      <c r="O143" s="365"/>
      <c r="P143" s="366" t="b">
        <f>IF(N80=D165,N80*P133)</f>
        <v>0</v>
      </c>
      <c r="R143" s="358"/>
      <c r="S143" s="351"/>
    </row>
    <row r="144" spans="1:19" s="109" customFormat="1" ht="10.5" customHeight="1" hidden="1">
      <c r="A144" s="347"/>
      <c r="B144" s="352"/>
      <c r="E144" s="353"/>
      <c r="F144" s="354"/>
      <c r="G144" s="354"/>
      <c r="H144" s="354"/>
      <c r="I144" s="354"/>
      <c r="J144" s="354"/>
      <c r="K144" s="354"/>
      <c r="L144" s="355"/>
      <c r="M144" s="354"/>
      <c r="N144" s="354"/>
      <c r="O144" s="359"/>
      <c r="P144" s="362"/>
      <c r="R144" s="358"/>
      <c r="S144" s="351"/>
    </row>
    <row r="145" spans="1:19" s="109" customFormat="1" ht="14.25" hidden="1">
      <c r="A145" s="347"/>
      <c r="B145" s="352"/>
      <c r="E145" s="353">
        <v>8</v>
      </c>
      <c r="F145" s="354"/>
      <c r="G145" s="354"/>
      <c r="H145" s="354"/>
      <c r="I145" s="354"/>
      <c r="J145" s="354"/>
      <c r="K145" s="354"/>
      <c r="L145" s="355" t="s">
        <v>91</v>
      </c>
      <c r="M145" s="354"/>
      <c r="N145" s="354"/>
      <c r="O145" s="359"/>
      <c r="P145" s="362">
        <f>(P130*C170)*C168+(P130*C170)</f>
        <v>61.5</v>
      </c>
      <c r="R145" s="358"/>
      <c r="S145" s="351"/>
    </row>
    <row r="146" spans="1:19" s="109" customFormat="1" ht="10.5" customHeight="1" hidden="1">
      <c r="A146" s="347"/>
      <c r="B146" s="352"/>
      <c r="E146" s="353"/>
      <c r="F146" s="354"/>
      <c r="G146" s="354"/>
      <c r="H146" s="354"/>
      <c r="I146" s="354"/>
      <c r="J146" s="354"/>
      <c r="K146" s="354"/>
      <c r="L146" s="355"/>
      <c r="M146" s="354"/>
      <c r="N146" s="354"/>
      <c r="O146" s="359"/>
      <c r="P146" s="362"/>
      <c r="R146" s="358"/>
      <c r="S146" s="351"/>
    </row>
    <row r="147" spans="1:19" s="109" customFormat="1" ht="14.25" customHeight="1" hidden="1">
      <c r="A147" s="347"/>
      <c r="B147" s="352"/>
      <c r="E147" s="353">
        <v>9</v>
      </c>
      <c r="F147" s="354"/>
      <c r="G147" s="354"/>
      <c r="H147" s="354"/>
      <c r="I147" s="354"/>
      <c r="J147" s="354"/>
      <c r="K147" s="354"/>
      <c r="L147" s="355" t="s">
        <v>92</v>
      </c>
      <c r="M147" s="354"/>
      <c r="N147" s="354"/>
      <c r="O147" s="480">
        <f>P145+P138+P135</f>
        <v>319.8</v>
      </c>
      <c r="P147" s="481"/>
      <c r="R147" s="358"/>
      <c r="S147" s="351"/>
    </row>
    <row r="148" spans="1:19" s="109" customFormat="1" ht="10.5" customHeight="1" hidden="1">
      <c r="A148" s="347"/>
      <c r="B148" s="368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70"/>
      <c r="S148" s="351"/>
    </row>
    <row r="149" spans="1:19" s="109" customFormat="1" ht="10.5" customHeight="1" hidden="1">
      <c r="A149" s="347"/>
      <c r="B149" s="371"/>
      <c r="C149" s="346"/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72"/>
      <c r="S149" s="351"/>
    </row>
    <row r="150" spans="1:19" s="109" customFormat="1" ht="15" customHeight="1">
      <c r="A150" s="347"/>
      <c r="C150" s="460" t="s">
        <v>161</v>
      </c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351" t="s">
        <v>82</v>
      </c>
    </row>
    <row r="151" spans="1:19" s="109" customFormat="1" ht="15" customHeight="1">
      <c r="A151" s="347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351"/>
    </row>
    <row r="152" spans="1:19" s="109" customFormat="1" ht="15" customHeight="1">
      <c r="A152" s="347"/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351"/>
    </row>
    <row r="153" spans="1:19" s="109" customFormat="1" ht="10.5" customHeight="1">
      <c r="A153" s="383"/>
      <c r="B153" s="367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S153" s="351"/>
    </row>
    <row r="154" spans="2:20" s="109" customFormat="1" ht="14.25">
      <c r="B154" s="373"/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T154" s="109" t="s">
        <v>82</v>
      </c>
    </row>
    <row r="155" spans="1:18" s="109" customFormat="1" ht="14.25">
      <c r="A155" s="374"/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</row>
    <row r="156" spans="2:16" s="386" customFormat="1" ht="14.25">
      <c r="B156" s="400"/>
      <c r="C156" s="387">
        <f>P116</f>
        <v>0</v>
      </c>
      <c r="D156" s="387">
        <f>C156*30</f>
        <v>0</v>
      </c>
      <c r="E156" s="387"/>
      <c r="F156" s="387"/>
      <c r="G156" s="387"/>
      <c r="H156" s="387">
        <f>C156*N108</f>
        <v>0</v>
      </c>
      <c r="I156" s="387"/>
      <c r="J156" s="387">
        <f>C156*N80</f>
        <v>0</v>
      </c>
      <c r="K156" s="387"/>
      <c r="L156" s="387">
        <f>D156+H156+J156</f>
        <v>0</v>
      </c>
      <c r="M156" s="387"/>
      <c r="N156" s="388">
        <f>L156*1.23</f>
        <v>0</v>
      </c>
      <c r="O156" s="387"/>
      <c r="P156" s="387">
        <f>N156</f>
        <v>0</v>
      </c>
    </row>
    <row r="157" spans="2:16" s="389" customFormat="1" ht="11.25" hidden="1">
      <c r="B157" s="390"/>
      <c r="C157" s="391" t="s">
        <v>52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</row>
    <row r="158" spans="2:16" s="389" customFormat="1" ht="11.25" hidden="1">
      <c r="B158" s="390"/>
      <c r="C158" s="391" t="s">
        <v>28</v>
      </c>
      <c r="D158" s="391">
        <v>0</v>
      </c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</row>
    <row r="159" spans="2:16" s="389" customFormat="1" ht="11.25" hidden="1">
      <c r="B159" s="390"/>
      <c r="C159" s="391" t="s">
        <v>33</v>
      </c>
      <c r="D159" s="391">
        <f>7*C168+7</f>
        <v>8.61</v>
      </c>
      <c r="E159" s="391" t="s">
        <v>159</v>
      </c>
      <c r="F159" s="391" t="s">
        <v>174</v>
      </c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</row>
    <row r="160" spans="2:16" s="389" customFormat="1" ht="11.25" hidden="1">
      <c r="B160" s="390"/>
      <c r="C160" s="391" t="s">
        <v>171</v>
      </c>
      <c r="D160" s="391">
        <f>25*C168+25</f>
        <v>30.75</v>
      </c>
      <c r="E160" s="391" t="s">
        <v>160</v>
      </c>
      <c r="F160" s="391" t="s">
        <v>175</v>
      </c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</row>
    <row r="161" spans="2:16" s="389" customFormat="1" ht="11.25" hidden="1">
      <c r="B161" s="390"/>
      <c r="C161" s="391" t="s">
        <v>34</v>
      </c>
      <c r="D161" s="391">
        <f>30*C168+30</f>
        <v>36.9</v>
      </c>
      <c r="E161" s="391" t="s">
        <v>160</v>
      </c>
      <c r="F161" s="391" t="s">
        <v>176</v>
      </c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</row>
    <row r="162" spans="2:16" s="389" customFormat="1" ht="11.25" hidden="1">
      <c r="B162" s="390"/>
      <c r="C162" s="391" t="s">
        <v>35</v>
      </c>
      <c r="D162" s="391">
        <f>5*C168+5</f>
        <v>6.15</v>
      </c>
      <c r="E162" s="391" t="s">
        <v>160</v>
      </c>
      <c r="F162" s="391" t="s">
        <v>177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</row>
    <row r="163" spans="2:16" s="389" customFormat="1" ht="11.25" hidden="1">
      <c r="B163" s="390"/>
      <c r="C163" s="391" t="s">
        <v>173</v>
      </c>
      <c r="D163" s="391">
        <v>0</v>
      </c>
      <c r="E163" s="391" t="s">
        <v>160</v>
      </c>
      <c r="F163" s="391" t="s">
        <v>178</v>
      </c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</row>
    <row r="164" spans="2:16" s="389" customFormat="1" ht="11.25" hidden="1">
      <c r="B164" s="390"/>
      <c r="C164" s="391" t="s">
        <v>88</v>
      </c>
      <c r="D164" s="391">
        <f>18*C168+18</f>
        <v>22.14</v>
      </c>
      <c r="E164" s="391" t="s">
        <v>160</v>
      </c>
      <c r="F164" s="391" t="s">
        <v>179</v>
      </c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</row>
    <row r="165" spans="2:16" s="389" customFormat="1" ht="11.25" hidden="1">
      <c r="B165" s="390"/>
      <c r="C165" s="391" t="s">
        <v>172</v>
      </c>
      <c r="D165" s="391">
        <f>8*C168+8</f>
        <v>9.84</v>
      </c>
      <c r="E165" s="391" t="s">
        <v>160</v>
      </c>
      <c r="F165" s="391" t="s">
        <v>180</v>
      </c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</row>
    <row r="166" spans="2:16" s="389" customFormat="1" ht="11.25" hidden="1">
      <c r="B166" s="390"/>
      <c r="C166" s="391"/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</row>
    <row r="167" spans="2:16" s="389" customFormat="1" ht="11.25" hidden="1">
      <c r="B167" s="390"/>
      <c r="C167" s="391" t="s">
        <v>59</v>
      </c>
      <c r="D167" s="391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</row>
    <row r="168" spans="2:16" s="389" customFormat="1" ht="11.25" hidden="1">
      <c r="B168" s="390"/>
      <c r="C168" s="391">
        <v>0.23</v>
      </c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</row>
    <row r="169" spans="2:16" s="389" customFormat="1" ht="11.25" hidden="1">
      <c r="B169" s="390"/>
      <c r="C169" s="391" t="s">
        <v>58</v>
      </c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</row>
    <row r="170" spans="2:16" s="389" customFormat="1" ht="11.25" hidden="1">
      <c r="B170" s="390"/>
      <c r="C170" s="392">
        <v>25</v>
      </c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</row>
    <row r="171" spans="2:16" s="389" customFormat="1" ht="11.25" hidden="1">
      <c r="B171" s="390"/>
      <c r="C171" s="392" t="s">
        <v>95</v>
      </c>
      <c r="D171" s="391">
        <f>((N89*P89)+(N91*P91)+(N93*P93)+(N95*P95)+(N97*P97)+(N99*P99)+(N101*P101)+(N103*P103)+(N105*P105)+(N107*P107))</f>
        <v>180</v>
      </c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</row>
    <row r="172" spans="2:16" s="389" customFormat="1" ht="11.25" hidden="1">
      <c r="B172" s="390"/>
      <c r="C172" s="391"/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</row>
    <row r="173" spans="2:16" s="389" customFormat="1" ht="11.25" hidden="1">
      <c r="B173" s="390"/>
      <c r="C173" s="391" t="s">
        <v>56</v>
      </c>
      <c r="D173" s="391"/>
      <c r="E173" s="391"/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</row>
    <row r="174" spans="2:16" s="389" customFormat="1" ht="11.25" hidden="1">
      <c r="B174" s="390"/>
      <c r="C174" s="391" t="s">
        <v>28</v>
      </c>
      <c r="D174" s="391">
        <v>0</v>
      </c>
      <c r="E174" s="391"/>
      <c r="F174" s="391"/>
      <c r="G174" s="391"/>
      <c r="H174" s="391"/>
      <c r="I174" s="391"/>
      <c r="J174" s="391"/>
      <c r="K174" s="391"/>
      <c r="L174" s="391" t="s">
        <v>57</v>
      </c>
      <c r="M174" s="391"/>
      <c r="N174" s="391"/>
      <c r="O174" s="543">
        <f>N89*P89+N91*P91+N93*P93+N95*P95+N97*P97+N99*P99+N101*P101+N103*P103+N105*P105+N107*P107</f>
        <v>180</v>
      </c>
      <c r="P174" s="543"/>
    </row>
    <row r="175" spans="2:16" s="389" customFormat="1" ht="11.25" hidden="1">
      <c r="B175" s="390"/>
      <c r="C175" s="391" t="s">
        <v>48</v>
      </c>
      <c r="D175" s="391">
        <v>30</v>
      </c>
      <c r="E175" s="391"/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</row>
    <row r="176" spans="2:16" s="389" customFormat="1" ht="11.25" hidden="1">
      <c r="B176" s="390"/>
      <c r="C176" s="391" t="s">
        <v>49</v>
      </c>
      <c r="D176" s="391">
        <v>60</v>
      </c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</row>
    <row r="177" spans="2:16" s="389" customFormat="1" ht="11.25" hidden="1">
      <c r="B177" s="390"/>
      <c r="C177" s="391"/>
      <c r="D177" s="391"/>
      <c r="E177" s="391"/>
      <c r="F177" s="391"/>
      <c r="G177" s="391"/>
      <c r="H177" s="391"/>
      <c r="I177" s="391"/>
      <c r="J177" s="391">
        <v>30</v>
      </c>
      <c r="K177" s="391"/>
      <c r="L177" s="391">
        <f>J177*0.22+J177</f>
        <v>36.6</v>
      </c>
      <c r="M177" s="391"/>
      <c r="N177" s="391"/>
      <c r="O177" s="391"/>
      <c r="P177" s="391"/>
    </row>
    <row r="178" spans="2:16" s="389" customFormat="1" ht="11.25" hidden="1">
      <c r="B178" s="390"/>
      <c r="C178" s="391"/>
      <c r="D178" s="391"/>
      <c r="E178" s="391"/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</row>
    <row r="179" spans="2:16" s="389" customFormat="1" ht="11.25" hidden="1">
      <c r="B179" s="390"/>
      <c r="C179" s="391" t="s">
        <v>51</v>
      </c>
      <c r="D179" s="391"/>
      <c r="E179" s="391"/>
      <c r="F179" s="391"/>
      <c r="G179" s="391"/>
      <c r="H179" s="391" t="s">
        <v>52</v>
      </c>
      <c r="I179" s="391"/>
      <c r="J179" s="391"/>
      <c r="K179" s="391"/>
      <c r="L179" s="391"/>
      <c r="M179" s="391"/>
      <c r="N179" s="391"/>
      <c r="O179" s="391"/>
      <c r="P179" s="391"/>
    </row>
    <row r="180" spans="2:16" s="389" customFormat="1" ht="11.25" hidden="1">
      <c r="B180" s="390"/>
      <c r="C180" s="391" t="s">
        <v>28</v>
      </c>
      <c r="D180" s="391"/>
      <c r="E180" s="391"/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</row>
    <row r="181" spans="2:16" s="389" customFormat="1" ht="11.25" hidden="1">
      <c r="B181" s="390"/>
      <c r="C181" s="391" t="s">
        <v>7</v>
      </c>
      <c r="D181" s="391"/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</row>
    <row r="182" spans="2:16" s="389" customFormat="1" ht="11.25" hidden="1">
      <c r="B182" s="390"/>
      <c r="C182" s="391" t="s">
        <v>8</v>
      </c>
      <c r="D182" s="391"/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</row>
    <row r="183" spans="2:16" s="389" customFormat="1" ht="11.25" hidden="1">
      <c r="B183" s="390"/>
      <c r="C183" s="391" t="s">
        <v>9</v>
      </c>
      <c r="D183" s="391"/>
      <c r="E183" s="391"/>
      <c r="F183" s="391"/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</row>
    <row r="184" spans="2:16" s="389" customFormat="1" ht="11.25" hidden="1">
      <c r="B184" s="390"/>
      <c r="C184" s="391" t="s">
        <v>10</v>
      </c>
      <c r="D184" s="39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</row>
    <row r="185" spans="2:16" s="389" customFormat="1" ht="11.25" hidden="1">
      <c r="B185" s="390"/>
      <c r="C185" s="391" t="s">
        <v>11</v>
      </c>
      <c r="D185" s="391"/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</row>
    <row r="186" spans="2:16" s="389" customFormat="1" ht="11.25" hidden="1">
      <c r="B186" s="390"/>
      <c r="C186" s="391" t="s">
        <v>12</v>
      </c>
      <c r="D186" s="391"/>
      <c r="E186" s="391"/>
      <c r="F186" s="391"/>
      <c r="G186" s="391"/>
      <c r="H186" s="391" t="s">
        <v>53</v>
      </c>
      <c r="I186" s="391"/>
      <c r="J186" s="391"/>
      <c r="K186" s="391"/>
      <c r="L186" s="391"/>
      <c r="M186" s="391"/>
      <c r="N186" s="391"/>
      <c r="O186" s="391"/>
      <c r="P186" s="391"/>
    </row>
    <row r="187" spans="2:16" s="389" customFormat="1" ht="11.25" hidden="1">
      <c r="B187" s="390"/>
      <c r="C187" s="391" t="s">
        <v>13</v>
      </c>
      <c r="D187" s="391"/>
      <c r="E187" s="391"/>
      <c r="F187" s="391"/>
      <c r="G187" s="391"/>
      <c r="H187" s="391" t="s">
        <v>28</v>
      </c>
      <c r="I187" s="391"/>
      <c r="J187" s="391"/>
      <c r="K187" s="391"/>
      <c r="L187" s="391"/>
      <c r="M187" s="391"/>
      <c r="N187" s="391"/>
      <c r="O187" s="391"/>
      <c r="P187" s="391"/>
    </row>
    <row r="188" spans="2:16" s="389" customFormat="1" ht="11.25" hidden="1">
      <c r="B188" s="390"/>
      <c r="C188" s="391" t="s">
        <v>14</v>
      </c>
      <c r="D188" s="391"/>
      <c r="E188" s="391"/>
      <c r="F188" s="391"/>
      <c r="G188" s="391"/>
      <c r="H188" s="391" t="s">
        <v>46</v>
      </c>
      <c r="I188" s="391"/>
      <c r="J188" s="391"/>
      <c r="K188" s="391"/>
      <c r="L188" s="391"/>
      <c r="M188" s="391"/>
      <c r="N188" s="391"/>
      <c r="O188" s="391"/>
      <c r="P188" s="391"/>
    </row>
    <row r="189" spans="2:16" s="389" customFormat="1" ht="11.25" hidden="1">
      <c r="B189" s="390"/>
      <c r="C189" s="391" t="s">
        <v>15</v>
      </c>
      <c r="D189" s="391"/>
      <c r="E189" s="391"/>
      <c r="F189" s="391"/>
      <c r="G189" s="391"/>
      <c r="H189" s="391" t="s">
        <v>47</v>
      </c>
      <c r="I189" s="391"/>
      <c r="J189" s="391"/>
      <c r="K189" s="391"/>
      <c r="L189" s="391"/>
      <c r="M189" s="391"/>
      <c r="N189" s="391"/>
      <c r="O189" s="391"/>
      <c r="P189" s="391"/>
    </row>
    <row r="190" spans="2:16" s="389" customFormat="1" ht="11.25" hidden="1">
      <c r="B190" s="390"/>
      <c r="C190" s="391" t="s">
        <v>16</v>
      </c>
      <c r="D190" s="391"/>
      <c r="E190" s="391"/>
      <c r="F190" s="391"/>
      <c r="G190" s="391"/>
      <c r="H190" s="391" t="s">
        <v>54</v>
      </c>
      <c r="I190" s="391" t="s">
        <v>55</v>
      </c>
      <c r="J190" s="391"/>
      <c r="K190" s="391"/>
      <c r="L190" s="391"/>
      <c r="M190" s="391"/>
      <c r="N190" s="391"/>
      <c r="O190" s="391"/>
      <c r="P190" s="391"/>
    </row>
    <row r="191" spans="2:16" s="389" customFormat="1" ht="11.25" hidden="1">
      <c r="B191" s="390"/>
      <c r="C191" s="391" t="s">
        <v>17</v>
      </c>
      <c r="D191" s="391"/>
      <c r="E191" s="391"/>
      <c r="F191" s="391"/>
      <c r="G191" s="391"/>
      <c r="H191" s="391" t="s">
        <v>28</v>
      </c>
      <c r="I191" s="391">
        <v>0</v>
      </c>
      <c r="J191" s="391"/>
      <c r="K191" s="391"/>
      <c r="L191" s="391"/>
      <c r="M191" s="391"/>
      <c r="N191" s="391"/>
      <c r="O191" s="391"/>
      <c r="P191" s="391"/>
    </row>
    <row r="192" spans="2:16" s="389" customFormat="1" ht="11.25" hidden="1">
      <c r="B192" s="390"/>
      <c r="C192" s="391" t="s">
        <v>18</v>
      </c>
      <c r="D192" s="391"/>
      <c r="E192" s="391"/>
      <c r="F192" s="391"/>
      <c r="G192" s="391"/>
      <c r="H192" s="391" t="s">
        <v>48</v>
      </c>
      <c r="I192" s="391">
        <v>30</v>
      </c>
      <c r="J192" s="391"/>
      <c r="K192" s="391"/>
      <c r="L192" s="391"/>
      <c r="M192" s="391"/>
      <c r="N192" s="391"/>
      <c r="O192" s="391"/>
      <c r="P192" s="391"/>
    </row>
    <row r="193" spans="2:16" s="389" customFormat="1" ht="11.25" hidden="1">
      <c r="B193" s="390"/>
      <c r="C193" s="391" t="s">
        <v>19</v>
      </c>
      <c r="D193" s="391"/>
      <c r="E193" s="391"/>
      <c r="F193" s="391"/>
      <c r="G193" s="391"/>
      <c r="H193" s="391" t="s">
        <v>49</v>
      </c>
      <c r="I193" s="391">
        <v>60</v>
      </c>
      <c r="J193" s="391"/>
      <c r="K193" s="391"/>
      <c r="L193" s="391"/>
      <c r="M193" s="391"/>
      <c r="N193" s="391"/>
      <c r="O193" s="391"/>
      <c r="P193" s="391"/>
    </row>
    <row r="194" spans="2:16" s="389" customFormat="1" ht="11.25" hidden="1">
      <c r="B194" s="390"/>
      <c r="C194" s="391" t="s">
        <v>20</v>
      </c>
      <c r="D194" s="391"/>
      <c r="E194" s="391"/>
      <c r="F194" s="391"/>
      <c r="G194" s="391"/>
      <c r="H194" s="391"/>
      <c r="I194" s="391"/>
      <c r="J194" s="391"/>
      <c r="K194" s="391"/>
      <c r="L194" s="391"/>
      <c r="M194" s="391"/>
      <c r="N194" s="391"/>
      <c r="O194" s="391"/>
      <c r="P194" s="391"/>
    </row>
    <row r="195" spans="2:16" s="389" customFormat="1" ht="11.25" hidden="1">
      <c r="B195" s="390"/>
      <c r="C195" s="391" t="s">
        <v>21</v>
      </c>
      <c r="D195" s="391"/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</row>
    <row r="196" spans="2:16" s="389" customFormat="1" ht="11.25" hidden="1">
      <c r="B196" s="390"/>
      <c r="C196" s="391" t="s">
        <v>22</v>
      </c>
      <c r="D196" s="391"/>
      <c r="E196" s="391"/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</row>
    <row r="197" spans="2:16" s="393" customFormat="1" ht="14.25">
      <c r="B197" s="394"/>
      <c r="C197" s="394"/>
      <c r="D197" s="394"/>
      <c r="E197" s="394"/>
      <c r="F197" s="394"/>
      <c r="G197" s="394"/>
      <c r="H197" s="394"/>
      <c r="I197" s="394"/>
      <c r="J197" s="390"/>
      <c r="K197" s="394"/>
      <c r="L197" s="394"/>
      <c r="M197" s="394"/>
      <c r="N197" s="394"/>
      <c r="O197" s="394"/>
      <c r="P197" s="394"/>
    </row>
    <row r="198" spans="3:16" s="386" customFormat="1" ht="14.25">
      <c r="C198" s="386" t="s">
        <v>45</v>
      </c>
      <c r="D198" s="386" t="s">
        <v>58</v>
      </c>
      <c r="H198" s="386" t="s">
        <v>167</v>
      </c>
      <c r="J198" s="386" t="s">
        <v>168</v>
      </c>
      <c r="L198" s="386" t="s">
        <v>166</v>
      </c>
      <c r="N198" s="386" t="s">
        <v>59</v>
      </c>
      <c r="P198" s="386" t="s">
        <v>50</v>
      </c>
    </row>
    <row r="199" spans="1:20" s="375" customFormat="1" ht="14.25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7"/>
      <c r="T199" s="377"/>
    </row>
    <row r="200" s="375" customFormat="1" ht="14.25"/>
    <row r="201" spans="3:6" s="378" customFormat="1" ht="14.25">
      <c r="C201" s="378">
        <v>0</v>
      </c>
      <c r="D201" s="378">
        <f>C201*L177</f>
        <v>0</v>
      </c>
      <c r="F201" s="378" t="s">
        <v>58</v>
      </c>
    </row>
    <row r="202" spans="4:6" s="378" customFormat="1" ht="14.25">
      <c r="D202" s="378">
        <f>P135*C201</f>
        <v>0</v>
      </c>
      <c r="F202" s="378" t="s">
        <v>54</v>
      </c>
    </row>
    <row r="203" spans="4:6" s="378" customFormat="1" ht="14.25">
      <c r="D203" s="378">
        <f>N80*C201</f>
        <v>0</v>
      </c>
      <c r="F203" s="378" t="s">
        <v>157</v>
      </c>
    </row>
    <row r="204" spans="4:6" s="378" customFormat="1" ht="14.25">
      <c r="D204" s="378">
        <f>SUM(D201:D203)</f>
        <v>0</v>
      </c>
      <c r="F204" s="378" t="s">
        <v>158</v>
      </c>
    </row>
    <row r="205" s="375" customFormat="1" ht="14.25"/>
    <row r="206" s="375" customFormat="1" ht="14.25"/>
    <row r="207" s="375" customFormat="1" ht="14.25"/>
    <row r="208" s="375" customFormat="1" ht="14.25"/>
    <row r="209" s="375" customFormat="1" ht="14.25"/>
    <row r="210" s="375" customFormat="1" ht="14.25"/>
    <row r="211" s="375" customFormat="1" ht="14.25"/>
    <row r="212" s="375" customFormat="1" ht="14.25"/>
    <row r="213" s="375" customFormat="1" ht="14.25"/>
    <row r="214" s="375" customFormat="1" ht="14.25"/>
    <row r="215" s="375" customFormat="1" ht="14.25"/>
    <row r="216" s="109" customFormat="1" ht="14.25"/>
    <row r="217" s="109" customFormat="1" ht="14.25"/>
    <row r="218" s="109" customFormat="1" ht="14.25"/>
    <row r="219" s="109" customFormat="1" ht="14.25"/>
    <row r="220" s="109" customFormat="1" ht="14.25"/>
    <row r="221" s="109" customFormat="1" ht="14.25"/>
    <row r="222" s="109" customFormat="1" ht="14.25"/>
    <row r="223" s="109" customFormat="1" ht="14.25"/>
    <row r="224" s="109" customFormat="1" ht="14.25"/>
    <row r="225" s="109" customFormat="1" ht="14.25"/>
    <row r="226" s="109" customFormat="1" ht="14.25"/>
    <row r="227" s="109" customFormat="1" ht="14.25"/>
    <row r="228" s="109" customFormat="1" ht="14.25"/>
    <row r="229" s="109" customFormat="1" ht="14.25"/>
    <row r="230" s="109" customFormat="1" ht="14.25"/>
    <row r="231" s="109" customFormat="1" ht="14.25"/>
    <row r="232" s="109" customFormat="1" ht="14.25"/>
    <row r="233" s="109" customFormat="1" ht="14.25"/>
    <row r="234" s="109" customFormat="1" ht="14.25"/>
    <row r="235" s="109" customFormat="1" ht="14.25"/>
    <row r="236" s="109" customFormat="1" ht="14.25"/>
    <row r="237" s="109" customFormat="1" ht="14.25"/>
    <row r="238" s="109" customFormat="1" ht="14.25"/>
    <row r="239" s="109" customFormat="1" ht="14.25"/>
    <row r="240" s="109" customFormat="1" ht="14.25"/>
    <row r="241" s="109" customFormat="1" ht="14.25"/>
    <row r="242" s="109" customFormat="1" ht="14.25"/>
    <row r="243" s="109" customFormat="1" ht="14.25"/>
    <row r="244" s="109" customFormat="1" ht="14.25"/>
    <row r="245" s="109" customFormat="1" ht="14.25"/>
    <row r="246" s="109" customFormat="1" ht="14.25"/>
    <row r="247" s="109" customFormat="1" ht="14.25"/>
    <row r="248" s="109" customFormat="1" ht="14.25"/>
    <row r="249" s="109" customFormat="1" ht="14.25"/>
    <row r="250" s="109" customFormat="1" ht="14.25"/>
    <row r="251" s="109" customFormat="1" ht="14.25"/>
    <row r="252" s="109" customFormat="1" ht="14.25"/>
    <row r="253" s="109" customFormat="1" ht="14.25"/>
    <row r="254" s="109" customFormat="1" ht="14.25"/>
    <row r="255" s="109" customFormat="1" ht="14.25"/>
    <row r="256" s="109" customFormat="1" ht="14.25"/>
    <row r="257" s="109" customFormat="1" ht="14.25"/>
    <row r="258" s="109" customFormat="1" ht="14.25"/>
    <row r="259" s="109" customFormat="1" ht="14.25"/>
    <row r="260" s="109" customFormat="1" ht="14.25"/>
    <row r="261" s="109" customFormat="1" ht="14.25"/>
    <row r="262" s="109" customFormat="1" ht="14.25"/>
    <row r="263" s="109" customFormat="1" ht="14.25"/>
    <row r="264" s="109" customFormat="1" ht="14.25"/>
    <row r="265" s="109" customFormat="1" ht="14.25"/>
    <row r="266" s="109" customFormat="1" ht="14.25"/>
    <row r="267" s="109" customFormat="1" ht="14.25"/>
    <row r="268" s="109" customFormat="1" ht="14.25"/>
    <row r="269" s="109" customFormat="1" ht="14.25"/>
    <row r="270" s="109" customFormat="1" ht="14.25"/>
    <row r="271" s="109" customFormat="1" ht="14.25"/>
    <row r="272" s="109" customFormat="1" ht="14.25"/>
    <row r="273" s="109" customFormat="1" ht="14.25"/>
    <row r="274" s="109" customFormat="1" ht="14.25"/>
    <row r="275" s="109" customFormat="1" ht="14.25"/>
    <row r="276" s="109" customFormat="1" ht="14.25"/>
    <row r="277" s="109" customFormat="1" ht="14.25"/>
    <row r="278" s="109" customFormat="1" ht="14.25"/>
    <row r="279" s="109" customFormat="1" ht="14.25"/>
    <row r="280" s="109" customFormat="1" ht="14.25"/>
    <row r="281" s="109" customFormat="1" ht="14.25"/>
    <row r="282" s="109" customFormat="1" ht="14.25"/>
    <row r="283" s="109" customFormat="1" ht="14.25"/>
    <row r="284" s="109" customFormat="1" ht="14.25"/>
    <row r="285" s="109" customFormat="1" ht="14.25"/>
    <row r="286" s="109" customFormat="1" ht="14.25"/>
    <row r="287" s="109" customFormat="1" ht="14.25"/>
    <row r="288" s="109" customFormat="1" ht="14.25"/>
    <row r="289" s="109" customFormat="1" ht="14.25"/>
    <row r="290" s="109" customFormat="1" ht="14.25"/>
    <row r="291" s="109" customFormat="1" ht="14.25"/>
    <row r="292" s="109" customFormat="1" ht="14.25"/>
    <row r="293" s="109" customFormat="1" ht="14.25"/>
    <row r="294" s="109" customFormat="1" ht="14.25"/>
    <row r="295" s="109" customFormat="1" ht="14.25"/>
    <row r="296" s="109" customFormat="1" ht="14.25"/>
    <row r="297" s="109" customFormat="1" ht="14.25"/>
    <row r="298" s="109" customFormat="1" ht="14.25"/>
    <row r="299" s="109" customFormat="1" ht="14.25"/>
    <row r="300" s="109" customFormat="1" ht="14.25"/>
    <row r="301" s="109" customFormat="1" ht="14.25"/>
    <row r="302" s="109" customFormat="1" ht="14.25"/>
    <row r="303" s="109" customFormat="1" ht="14.25"/>
    <row r="304" s="109" customFormat="1" ht="14.25"/>
    <row r="305" s="109" customFormat="1" ht="14.25"/>
    <row r="306" s="109" customFormat="1" ht="14.25"/>
    <row r="307" s="109" customFormat="1" ht="14.25"/>
    <row r="308" s="109" customFormat="1" ht="14.25"/>
    <row r="309" s="109" customFormat="1" ht="14.25"/>
    <row r="310" s="109" customFormat="1" ht="14.25"/>
    <row r="311" s="109" customFormat="1" ht="14.25"/>
    <row r="312" s="109" customFormat="1" ht="14.25"/>
    <row r="313" s="109" customFormat="1" ht="14.25"/>
    <row r="314" s="109" customFormat="1" ht="14.25"/>
    <row r="315" s="109" customFormat="1" ht="14.25"/>
    <row r="316" s="109" customFormat="1" ht="14.25"/>
    <row r="317" s="109" customFormat="1" ht="14.25"/>
    <row r="318" s="109" customFormat="1" ht="14.25"/>
    <row r="319" s="109" customFormat="1" ht="14.25"/>
    <row r="320" s="109" customFormat="1" ht="14.25"/>
    <row r="321" s="109" customFormat="1" ht="14.25"/>
  </sheetData>
  <sheetProtection/>
  <mergeCells count="99">
    <mergeCell ref="J2:O2"/>
    <mergeCell ref="C3:R3"/>
    <mergeCell ref="C4:R4"/>
    <mergeCell ref="C5:D5"/>
    <mergeCell ref="F5:J5"/>
    <mergeCell ref="C7:R7"/>
    <mergeCell ref="F9:P9"/>
    <mergeCell ref="F11:J11"/>
    <mergeCell ref="L11:P11"/>
    <mergeCell ref="F12:J12"/>
    <mergeCell ref="L12:P12"/>
    <mergeCell ref="F14:J14"/>
    <mergeCell ref="L14:P14"/>
    <mergeCell ref="F15:J15"/>
    <mergeCell ref="L15:P15"/>
    <mergeCell ref="F17:H17"/>
    <mergeCell ref="L17:P17"/>
    <mergeCell ref="F18:H18"/>
    <mergeCell ref="L18:P18"/>
    <mergeCell ref="F20:J20"/>
    <mergeCell ref="F21:J21"/>
    <mergeCell ref="L24:P24"/>
    <mergeCell ref="L26:P26"/>
    <mergeCell ref="J28:P28"/>
    <mergeCell ref="C33:R33"/>
    <mergeCell ref="F35:P35"/>
    <mergeCell ref="F37:J37"/>
    <mergeCell ref="L37:P37"/>
    <mergeCell ref="F38:J38"/>
    <mergeCell ref="L38:P38"/>
    <mergeCell ref="F41:J41"/>
    <mergeCell ref="L41:P41"/>
    <mergeCell ref="F42:J42"/>
    <mergeCell ref="L42:P42"/>
    <mergeCell ref="F44:H44"/>
    <mergeCell ref="L44:P44"/>
    <mergeCell ref="F45:H45"/>
    <mergeCell ref="L45:P45"/>
    <mergeCell ref="F47:J47"/>
    <mergeCell ref="F48:J48"/>
    <mergeCell ref="L51:P51"/>
    <mergeCell ref="C56:R56"/>
    <mergeCell ref="F58:P58"/>
    <mergeCell ref="F60:J60"/>
    <mergeCell ref="L60:P60"/>
    <mergeCell ref="F61:J61"/>
    <mergeCell ref="L61:P61"/>
    <mergeCell ref="F64:J64"/>
    <mergeCell ref="L64:P64"/>
    <mergeCell ref="F65:J65"/>
    <mergeCell ref="L65:P65"/>
    <mergeCell ref="F67:H67"/>
    <mergeCell ref="L67:P67"/>
    <mergeCell ref="F68:H68"/>
    <mergeCell ref="L68:P68"/>
    <mergeCell ref="F70:J70"/>
    <mergeCell ref="F71:J71"/>
    <mergeCell ref="J74:P74"/>
    <mergeCell ref="C77:R77"/>
    <mergeCell ref="H79:L79"/>
    <mergeCell ref="N79:O79"/>
    <mergeCell ref="H80:L80"/>
    <mergeCell ref="N80:O80"/>
    <mergeCell ref="D82:P82"/>
    <mergeCell ref="B85:R85"/>
    <mergeCell ref="C87:D87"/>
    <mergeCell ref="F87:H87"/>
    <mergeCell ref="C89:D89"/>
    <mergeCell ref="F89:H89"/>
    <mergeCell ref="C91:D91"/>
    <mergeCell ref="F91:H91"/>
    <mergeCell ref="C93:D93"/>
    <mergeCell ref="F93:H93"/>
    <mergeCell ref="C95:D95"/>
    <mergeCell ref="F95:H95"/>
    <mergeCell ref="C97:D97"/>
    <mergeCell ref="F97:H97"/>
    <mergeCell ref="C99:D99"/>
    <mergeCell ref="F99:H99"/>
    <mergeCell ref="C101:D101"/>
    <mergeCell ref="F101:H101"/>
    <mergeCell ref="C103:D103"/>
    <mergeCell ref="F103:H103"/>
    <mergeCell ref="C105:D105"/>
    <mergeCell ref="F105:H105"/>
    <mergeCell ref="C107:D107"/>
    <mergeCell ref="F107:H107"/>
    <mergeCell ref="C109:P109"/>
    <mergeCell ref="B112:R112"/>
    <mergeCell ref="I114:K114"/>
    <mergeCell ref="J116:K116"/>
    <mergeCell ref="F119:H119"/>
    <mergeCell ref="F120:H120"/>
    <mergeCell ref="F121:H121"/>
    <mergeCell ref="F123:H123"/>
    <mergeCell ref="O131:P131"/>
    <mergeCell ref="O147:P147"/>
    <mergeCell ref="C150:R150"/>
    <mergeCell ref="O174:P174"/>
  </mergeCells>
  <dataValidations count="5">
    <dataValidation type="list" allowBlank="1" showInputMessage="1" showErrorMessage="1" promptTitle="odpis" sqref="L97 L89 L91 L93 L95 L105 L99 L101 L103 L107">
      <formula1>$H$191:$H$193</formula1>
    </dataValidation>
    <dataValidation allowBlank="1" showInputMessage="1" showErrorMessage="1" promptTitle="rejestr" sqref="I97 I105 I101 I99 I103 I107 I95 I91 I89 I93"/>
    <dataValidation type="list" allowBlank="1" showInputMessage="1" showErrorMessage="1" promptTitle="woje" sqref="F65:J65 F42:J42 F15:J15">
      <formula1>$C$180:$C$196</formula1>
    </dataValidation>
    <dataValidation type="list" allowBlank="1" showInputMessage="1" showErrorMessage="1" promptTitle="wysyłka" sqref="H80:H81">
      <formula1>$C$158:$C$165</formula1>
    </dataValidation>
    <dataValidation type="list" allowBlank="1" showInputMessage="1" showErrorMessage="1" promptTitle="rejestr" sqref="F89:H89 F107:H107 F105:H105 F103:H103 F101:H101 F99:H99 F97:H97 F95:H95 F93:H93 F91:H91">
      <formula1>$H$187:$H$189</formula1>
    </dataValidation>
  </dataValidations>
  <hyperlinks>
    <hyperlink ref="L26" r:id="rId1" display="adres@email.pl"/>
    <hyperlink ref="J28" r:id="rId2" display="adres@email.pl"/>
  </hyperlinks>
  <printOptions/>
  <pageMargins left="0.7" right="0.7" top="0.75" bottom="0.75" header="0.3" footer="0.3"/>
  <pageSetup orientation="portrait" paperSize="9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204"/>
  <sheetViews>
    <sheetView zoomScalePageLayoutView="0" workbookViewId="0" topLeftCell="A76">
      <selection activeCell="Y97" sqref="Y97"/>
    </sheetView>
  </sheetViews>
  <sheetFormatPr defaultColWidth="8.796875" defaultRowHeight="14.25"/>
  <cols>
    <col min="1" max="1" width="1.59765625" style="3" customWidth="1"/>
    <col min="2" max="2" width="2.09765625" style="3" customWidth="1"/>
    <col min="3" max="3" width="9" style="3" customWidth="1"/>
    <col min="4" max="4" width="14.19921875" style="3" customWidth="1"/>
    <col min="5" max="5" width="2.19921875" style="3" customWidth="1"/>
    <col min="6" max="6" width="4.09765625" style="3" customWidth="1"/>
    <col min="7" max="7" width="9" style="3" hidden="1" customWidth="1"/>
    <col min="8" max="8" width="7.8984375" style="3" customWidth="1"/>
    <col min="9" max="9" width="2.19921875" style="3" customWidth="1"/>
    <col min="10" max="10" width="10.8984375" style="3" customWidth="1"/>
    <col min="11" max="11" width="2.19921875" style="3" customWidth="1"/>
    <col min="12" max="12" width="11.5" style="3" customWidth="1"/>
    <col min="13" max="13" width="2.09765625" style="3" customWidth="1"/>
    <col min="14" max="14" width="4.69921875" style="3" customWidth="1"/>
    <col min="15" max="15" width="2.59765625" style="3" customWidth="1"/>
    <col min="16" max="16" width="8.09765625" style="3" customWidth="1"/>
    <col min="17" max="17" width="1.4921875" style="3" customWidth="1"/>
    <col min="18" max="18" width="2" style="3" customWidth="1"/>
    <col min="19" max="19" width="2.09765625" style="3" customWidth="1"/>
    <col min="20" max="20" width="17" style="3" customWidth="1"/>
    <col min="21" max="16384" width="9" style="3" customWidth="1"/>
  </cols>
  <sheetData>
    <row r="1" ht="14.25"/>
    <row r="2" spans="3:18" ht="72.75" customHeight="1">
      <c r="C2" s="319" t="s">
        <v>155</v>
      </c>
      <c r="F2" s="15" t="s">
        <v>145</v>
      </c>
      <c r="J2" s="454" t="s">
        <v>163</v>
      </c>
      <c r="K2" s="455"/>
      <c r="L2" s="455"/>
      <c r="M2" s="455"/>
      <c r="N2" s="455"/>
      <c r="O2" s="456"/>
      <c r="P2" s="420" t="s">
        <v>197</v>
      </c>
      <c r="R2" s="425" t="s">
        <v>196</v>
      </c>
    </row>
    <row r="3" spans="3:18" ht="14.25">
      <c r="C3" s="457" t="s">
        <v>0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18" ht="14.25">
      <c r="B4" s="4"/>
      <c r="C4" s="458" t="s">
        <v>81</v>
      </c>
      <c r="D4" s="458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2:18" ht="14.25">
      <c r="B5" s="126"/>
      <c r="C5" s="495" t="s">
        <v>154</v>
      </c>
      <c r="D5" s="496"/>
      <c r="E5" s="127"/>
      <c r="F5" s="492" t="s">
        <v>162</v>
      </c>
      <c r="G5" s="493"/>
      <c r="H5" s="493"/>
      <c r="I5" s="493"/>
      <c r="J5" s="494"/>
      <c r="K5" s="405"/>
      <c r="L5" s="128"/>
      <c r="M5" s="405"/>
      <c r="N5" s="405"/>
      <c r="O5" s="405"/>
      <c r="P5" s="405"/>
      <c r="Q5" s="405"/>
      <c r="R5" s="405"/>
    </row>
    <row r="6" spans="2:18" ht="15" thickBot="1">
      <c r="B6" s="4"/>
      <c r="C6" s="82"/>
      <c r="D6" s="93"/>
      <c r="E6" s="93"/>
      <c r="F6" s="93"/>
      <c r="G6" s="93"/>
      <c r="H6" s="93"/>
      <c r="I6" s="93"/>
      <c r="J6" s="93"/>
      <c r="K6" s="93"/>
      <c r="L6" s="94"/>
      <c r="M6" s="94"/>
      <c r="N6" s="94"/>
      <c r="O6" s="94"/>
      <c r="P6" s="95"/>
      <c r="Q6" s="95"/>
      <c r="R6" s="38"/>
    </row>
    <row r="7" spans="2:19" ht="14.25">
      <c r="B7" s="23"/>
      <c r="C7" s="463" t="s">
        <v>31</v>
      </c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  <c r="S7" s="34"/>
    </row>
    <row r="8" spans="2:19" ht="10.5" customHeight="1">
      <c r="B8" s="23"/>
      <c r="C8" s="83"/>
      <c r="D8" s="5"/>
      <c r="E8" s="5"/>
      <c r="F8" s="36"/>
      <c r="G8" s="36"/>
      <c r="H8" s="36"/>
      <c r="I8" s="36"/>
      <c r="J8" s="36"/>
      <c r="K8" s="36"/>
      <c r="L8" s="36"/>
      <c r="M8" s="36"/>
      <c r="N8" s="36"/>
      <c r="O8" s="37"/>
      <c r="P8" s="38"/>
      <c r="R8" s="84"/>
      <c r="S8" s="34"/>
    </row>
    <row r="9" spans="2:19" s="7" customFormat="1" ht="12">
      <c r="B9" s="19"/>
      <c r="C9" s="85" t="s">
        <v>1</v>
      </c>
      <c r="D9" s="66"/>
      <c r="E9" s="78"/>
      <c r="F9" s="469" t="s">
        <v>184</v>
      </c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24"/>
      <c r="R9" s="86"/>
      <c r="S9" s="26"/>
    </row>
    <row r="10" spans="2:19" ht="10.5" customHeight="1">
      <c r="B10" s="23"/>
      <c r="C10" s="87"/>
      <c r="D10" s="40"/>
      <c r="E10" s="40"/>
      <c r="F10" s="45"/>
      <c r="G10" s="45"/>
      <c r="H10" s="45"/>
      <c r="I10" s="45"/>
      <c r="J10" s="45"/>
      <c r="K10" s="40"/>
      <c r="L10" s="45"/>
      <c r="M10" s="45"/>
      <c r="N10" s="45"/>
      <c r="O10" s="53"/>
      <c r="P10" s="46"/>
      <c r="R10" s="84"/>
      <c r="S10" s="34"/>
    </row>
    <row r="11" spans="2:19" ht="10.5" customHeight="1">
      <c r="B11" s="23"/>
      <c r="C11" s="83"/>
      <c r="D11" s="5"/>
      <c r="E11" s="21"/>
      <c r="F11" s="451" t="s">
        <v>4</v>
      </c>
      <c r="G11" s="451"/>
      <c r="H11" s="451"/>
      <c r="I11" s="451"/>
      <c r="J11" s="451"/>
      <c r="K11" s="61"/>
      <c r="L11" s="451" t="s">
        <v>5</v>
      </c>
      <c r="M11" s="451"/>
      <c r="N11" s="451"/>
      <c r="O11" s="451"/>
      <c r="P11" s="451"/>
      <c r="Q11" s="57"/>
      <c r="R11" s="84"/>
      <c r="S11" s="34"/>
    </row>
    <row r="12" spans="2:19" s="7" customFormat="1" ht="12">
      <c r="B12" s="19"/>
      <c r="C12" s="85" t="s">
        <v>2</v>
      </c>
      <c r="D12" s="66"/>
      <c r="E12" s="78"/>
      <c r="F12" s="469" t="s">
        <v>185</v>
      </c>
      <c r="G12" s="469"/>
      <c r="H12" s="469"/>
      <c r="I12" s="469"/>
      <c r="J12" s="469"/>
      <c r="K12" s="25"/>
      <c r="L12" s="469" t="s">
        <v>186</v>
      </c>
      <c r="M12" s="469"/>
      <c r="N12" s="469"/>
      <c r="O12" s="469"/>
      <c r="P12" s="469"/>
      <c r="Q12" s="24"/>
      <c r="R12" s="86"/>
      <c r="S12" s="26"/>
    </row>
    <row r="13" spans="2:19" s="7" customFormat="1" ht="12">
      <c r="B13" s="19"/>
      <c r="C13" s="97" t="s">
        <v>3</v>
      </c>
      <c r="D13" s="77"/>
      <c r="E13" s="43"/>
      <c r="F13" s="54"/>
      <c r="G13" s="54"/>
      <c r="H13" s="54"/>
      <c r="I13" s="54"/>
      <c r="J13" s="54"/>
      <c r="L13" s="44"/>
      <c r="M13" s="44"/>
      <c r="N13" s="44"/>
      <c r="O13" s="44"/>
      <c r="P13" s="43"/>
      <c r="R13" s="86"/>
      <c r="S13" s="26"/>
    </row>
    <row r="14" spans="2:19" ht="10.5" customHeight="1">
      <c r="B14" s="23"/>
      <c r="C14" s="87"/>
      <c r="D14" s="68"/>
      <c r="E14" s="61"/>
      <c r="F14" s="451" t="s">
        <v>6</v>
      </c>
      <c r="G14" s="451"/>
      <c r="H14" s="451"/>
      <c r="I14" s="451"/>
      <c r="J14" s="451"/>
      <c r="K14" s="56"/>
      <c r="L14" s="477"/>
      <c r="M14" s="477"/>
      <c r="N14" s="477"/>
      <c r="O14" s="477"/>
      <c r="P14" s="477"/>
      <c r="Q14" s="409"/>
      <c r="R14" s="84"/>
      <c r="S14" s="34"/>
    </row>
    <row r="15" spans="2:19" s="7" customFormat="1" ht="12.75">
      <c r="B15" s="19"/>
      <c r="C15" s="83"/>
      <c r="D15" s="69"/>
      <c r="E15" s="25"/>
      <c r="F15" s="473" t="s">
        <v>13</v>
      </c>
      <c r="G15" s="473"/>
      <c r="H15" s="473"/>
      <c r="I15" s="473"/>
      <c r="J15" s="473"/>
      <c r="K15" s="26"/>
      <c r="L15" s="475"/>
      <c r="M15" s="475"/>
      <c r="N15" s="475"/>
      <c r="O15" s="475"/>
      <c r="P15" s="475"/>
      <c r="Q15" s="407"/>
      <c r="R15" s="86"/>
      <c r="S15" s="26"/>
    </row>
    <row r="16" spans="2:19" ht="10.5" customHeight="1">
      <c r="B16" s="23"/>
      <c r="C16" s="83"/>
      <c r="D16" s="70"/>
      <c r="E16" s="56"/>
      <c r="F16" s="45"/>
      <c r="G16" s="45"/>
      <c r="H16" s="45"/>
      <c r="I16" s="40"/>
      <c r="J16" s="40"/>
      <c r="K16" s="5"/>
      <c r="L16" s="36"/>
      <c r="M16" s="36"/>
      <c r="N16" s="36"/>
      <c r="O16" s="37"/>
      <c r="P16" s="38"/>
      <c r="R16" s="84"/>
      <c r="S16" s="34"/>
    </row>
    <row r="17" spans="2:19" ht="10.5" customHeight="1">
      <c r="B17" s="23"/>
      <c r="C17" s="83"/>
      <c r="D17" s="70"/>
      <c r="E17" s="61"/>
      <c r="F17" s="451" t="s">
        <v>26</v>
      </c>
      <c r="G17" s="451"/>
      <c r="H17" s="451"/>
      <c r="I17" s="58"/>
      <c r="J17" s="409"/>
      <c r="K17" s="21"/>
      <c r="L17" s="478" t="s">
        <v>23</v>
      </c>
      <c r="M17" s="478"/>
      <c r="N17" s="478"/>
      <c r="O17" s="478"/>
      <c r="P17" s="478"/>
      <c r="Q17" s="59"/>
      <c r="R17" s="84"/>
      <c r="S17" s="34"/>
    </row>
    <row r="18" spans="2:19" s="7" customFormat="1" ht="12.75">
      <c r="B18" s="19"/>
      <c r="C18" s="83"/>
      <c r="D18" s="69"/>
      <c r="E18" s="25"/>
      <c r="F18" s="476" t="s">
        <v>187</v>
      </c>
      <c r="G18" s="476"/>
      <c r="H18" s="476"/>
      <c r="I18" s="27"/>
      <c r="J18" s="13" t="s">
        <v>82</v>
      </c>
      <c r="K18" s="19"/>
      <c r="L18" s="469" t="s">
        <v>188</v>
      </c>
      <c r="M18" s="469"/>
      <c r="N18" s="469"/>
      <c r="O18" s="469"/>
      <c r="P18" s="469"/>
      <c r="Q18" s="24"/>
      <c r="R18" s="86"/>
      <c r="S18" s="26"/>
    </row>
    <row r="19" spans="2:19" ht="10.5" customHeight="1">
      <c r="B19" s="23"/>
      <c r="C19" s="83"/>
      <c r="D19" s="70"/>
      <c r="E19" s="56"/>
      <c r="F19" s="45"/>
      <c r="G19" s="45"/>
      <c r="H19" s="45"/>
      <c r="I19" s="36"/>
      <c r="J19" s="36"/>
      <c r="K19" s="5"/>
      <c r="L19" s="45"/>
      <c r="M19" s="40"/>
      <c r="N19" s="40"/>
      <c r="O19" s="41"/>
      <c r="P19" s="46"/>
      <c r="R19" s="84"/>
      <c r="S19" s="34"/>
    </row>
    <row r="20" spans="2:19" ht="10.5" customHeight="1">
      <c r="B20" s="23"/>
      <c r="C20" s="83"/>
      <c r="D20" s="70"/>
      <c r="E20" s="61"/>
      <c r="F20" s="451" t="s">
        <v>24</v>
      </c>
      <c r="G20" s="451"/>
      <c r="H20" s="451"/>
      <c r="I20" s="451"/>
      <c r="J20" s="451"/>
      <c r="K20" s="61"/>
      <c r="L20" s="403" t="s">
        <v>25</v>
      </c>
      <c r="M20" s="58"/>
      <c r="N20" s="11"/>
      <c r="O20" s="62"/>
      <c r="P20" s="403" t="s">
        <v>27</v>
      </c>
      <c r="Q20" s="58"/>
      <c r="R20" s="84"/>
      <c r="S20" s="34"/>
    </row>
    <row r="21" spans="2:19" s="7" customFormat="1" ht="12.75">
      <c r="B21" s="19"/>
      <c r="C21" s="83"/>
      <c r="D21" s="69"/>
      <c r="E21" s="25"/>
      <c r="F21" s="476" t="s">
        <v>189</v>
      </c>
      <c r="G21" s="476"/>
      <c r="H21" s="476"/>
      <c r="I21" s="476"/>
      <c r="J21" s="476"/>
      <c r="K21" s="28"/>
      <c r="L21" s="408">
        <v>12</v>
      </c>
      <c r="M21" s="27"/>
      <c r="N21" s="12"/>
      <c r="O21" s="20"/>
      <c r="P21" s="408">
        <v>5</v>
      </c>
      <c r="Q21" s="27"/>
      <c r="R21" s="86"/>
      <c r="S21" s="26"/>
    </row>
    <row r="22" spans="2:19" ht="10.5" customHeight="1">
      <c r="B22" s="23"/>
      <c r="C22" s="83"/>
      <c r="D22" s="70"/>
      <c r="E22" s="71"/>
      <c r="F22" s="72"/>
      <c r="G22" s="72"/>
      <c r="H22" s="72"/>
      <c r="I22" s="72"/>
      <c r="J22" s="73"/>
      <c r="K22" s="74"/>
      <c r="L22" s="72"/>
      <c r="M22" s="74"/>
      <c r="N22" s="74"/>
      <c r="O22" s="75"/>
      <c r="P22" s="76"/>
      <c r="R22" s="84"/>
      <c r="S22" s="34"/>
    </row>
    <row r="23" spans="2:19" ht="10.5" customHeight="1">
      <c r="B23" s="23"/>
      <c r="C23" s="83"/>
      <c r="D23" s="5"/>
      <c r="E23" s="40"/>
      <c r="F23" s="40"/>
      <c r="G23" s="40"/>
      <c r="H23" s="40"/>
      <c r="I23" s="40"/>
      <c r="J23" s="40"/>
      <c r="K23" s="40"/>
      <c r="L23" s="45"/>
      <c r="M23" s="45"/>
      <c r="N23" s="45"/>
      <c r="O23" s="53"/>
      <c r="P23" s="46"/>
      <c r="R23" s="84"/>
      <c r="S23" s="34"/>
    </row>
    <row r="24" spans="2:19" s="7" customFormat="1" ht="12">
      <c r="B24" s="19"/>
      <c r="C24" s="85" t="s">
        <v>39</v>
      </c>
      <c r="D24" s="66"/>
      <c r="E24" s="66"/>
      <c r="F24" s="66"/>
      <c r="G24" s="66"/>
      <c r="H24" s="66"/>
      <c r="I24" s="66"/>
      <c r="J24" s="66"/>
      <c r="K24" s="67"/>
      <c r="L24" s="545">
        <v>22222333221</v>
      </c>
      <c r="M24" s="469"/>
      <c r="N24" s="469"/>
      <c r="O24" s="469"/>
      <c r="P24" s="469"/>
      <c r="Q24" s="24"/>
      <c r="R24" s="86"/>
      <c r="S24" s="26"/>
    </row>
    <row r="25" spans="2:19" ht="10.5" customHeight="1">
      <c r="B25" s="23"/>
      <c r="C25" s="87"/>
      <c r="D25" s="40"/>
      <c r="E25" s="40"/>
      <c r="F25" s="40"/>
      <c r="G25" s="40"/>
      <c r="H25" s="40"/>
      <c r="I25" s="40"/>
      <c r="J25" s="40"/>
      <c r="K25" s="40"/>
      <c r="L25" s="45"/>
      <c r="M25" s="45"/>
      <c r="N25" s="45"/>
      <c r="O25" s="45"/>
      <c r="P25" s="46"/>
      <c r="R25" s="84"/>
      <c r="S25" s="34"/>
    </row>
    <row r="26" spans="2:19" s="7" customFormat="1" ht="14.25">
      <c r="B26" s="19"/>
      <c r="C26" s="85" t="s">
        <v>29</v>
      </c>
      <c r="D26" s="66"/>
      <c r="E26" s="66"/>
      <c r="F26" s="66"/>
      <c r="G26" s="66"/>
      <c r="H26" s="66"/>
      <c r="I26" s="66"/>
      <c r="J26" s="66"/>
      <c r="K26" s="67"/>
      <c r="L26" s="546">
        <v>9581235654</v>
      </c>
      <c r="M26" s="469"/>
      <c r="N26" s="469"/>
      <c r="O26" s="469"/>
      <c r="P26" s="469"/>
      <c r="Q26" s="24"/>
      <c r="R26" s="86"/>
      <c r="S26" s="26"/>
    </row>
    <row r="27" spans="2:19" ht="10.5" customHeight="1">
      <c r="B27" s="23"/>
      <c r="C27" s="98"/>
      <c r="D27" s="42"/>
      <c r="E27" s="42"/>
      <c r="F27" s="42"/>
      <c r="G27" s="42"/>
      <c r="H27" s="42"/>
      <c r="I27" s="42"/>
      <c r="J27" s="46"/>
      <c r="K27" s="46"/>
      <c r="L27" s="46"/>
      <c r="M27" s="46"/>
      <c r="N27" s="46"/>
      <c r="O27" s="46"/>
      <c r="P27" s="46"/>
      <c r="R27" s="84"/>
      <c r="S27" s="34"/>
    </row>
    <row r="28" spans="2:19" s="7" customFormat="1" ht="14.25">
      <c r="B28" s="19"/>
      <c r="C28" s="85" t="s">
        <v>30</v>
      </c>
      <c r="D28" s="66"/>
      <c r="E28" s="66"/>
      <c r="F28" s="66"/>
      <c r="G28" s="66"/>
      <c r="H28" s="66"/>
      <c r="I28" s="67"/>
      <c r="J28" s="547" t="s">
        <v>190</v>
      </c>
      <c r="K28" s="479"/>
      <c r="L28" s="479"/>
      <c r="M28" s="479"/>
      <c r="N28" s="479"/>
      <c r="O28" s="479"/>
      <c r="P28" s="479"/>
      <c r="Q28" s="29"/>
      <c r="R28" s="86"/>
      <c r="S28" s="26"/>
    </row>
    <row r="29" spans="2:19" ht="10.5" customHeight="1" thickBot="1">
      <c r="B29" s="23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92"/>
      <c r="S29" s="34"/>
    </row>
    <row r="30" spans="2:19" ht="10.5" customHeight="1">
      <c r="B30" s="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34"/>
    </row>
    <row r="31" spans="2:19" ht="10.5" customHeight="1">
      <c r="B31" s="23"/>
      <c r="C31" s="7" t="s">
        <v>96</v>
      </c>
      <c r="S31" s="34"/>
    </row>
    <row r="32" spans="3:18" ht="15" thickBot="1">
      <c r="C32" s="9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9" ht="14.25">
      <c r="B33" s="23"/>
      <c r="C33" s="463" t="s">
        <v>38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5"/>
      <c r="S33" s="34"/>
    </row>
    <row r="34" spans="2:19" ht="10.5" customHeight="1">
      <c r="B34" s="23"/>
      <c r="C34" s="83"/>
      <c r="D34" s="5"/>
      <c r="E34" s="5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R34" s="84"/>
      <c r="S34" s="34"/>
    </row>
    <row r="35" spans="2:19" s="7" customFormat="1" ht="12">
      <c r="B35" s="19"/>
      <c r="C35" s="85" t="s">
        <v>1</v>
      </c>
      <c r="D35" s="66"/>
      <c r="E35" s="67"/>
      <c r="F35" s="469" t="str">
        <f>(F9)</f>
        <v>nazwa firmy</v>
      </c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24"/>
      <c r="R35" s="86"/>
      <c r="S35" s="26"/>
    </row>
    <row r="36" spans="2:19" ht="10.5" customHeight="1">
      <c r="B36" s="23"/>
      <c r="C36" s="87"/>
      <c r="D36" s="40"/>
      <c r="E36" s="40"/>
      <c r="F36" s="45"/>
      <c r="G36" s="45"/>
      <c r="H36" s="45"/>
      <c r="I36" s="45"/>
      <c r="J36" s="45"/>
      <c r="K36" s="40"/>
      <c r="L36" s="45"/>
      <c r="M36" s="45"/>
      <c r="N36" s="45"/>
      <c r="O36" s="53"/>
      <c r="P36" s="46"/>
      <c r="R36" s="84"/>
      <c r="S36" s="34"/>
    </row>
    <row r="37" spans="2:19" ht="10.5" customHeight="1">
      <c r="B37" s="23"/>
      <c r="C37" s="83"/>
      <c r="D37" s="5"/>
      <c r="E37" s="21"/>
      <c r="F37" s="451" t="s">
        <v>4</v>
      </c>
      <c r="G37" s="451"/>
      <c r="H37" s="451"/>
      <c r="I37" s="451"/>
      <c r="J37" s="451"/>
      <c r="K37" s="61"/>
      <c r="L37" s="451" t="s">
        <v>5</v>
      </c>
      <c r="M37" s="451"/>
      <c r="N37" s="451"/>
      <c r="O37" s="451"/>
      <c r="P37" s="451"/>
      <c r="Q37" s="57"/>
      <c r="R37" s="84"/>
      <c r="S37" s="34"/>
    </row>
    <row r="38" spans="2:19" s="7" customFormat="1" ht="12">
      <c r="B38" s="19"/>
      <c r="C38" s="85" t="s">
        <v>2</v>
      </c>
      <c r="D38" s="66"/>
      <c r="E38" s="67"/>
      <c r="F38" s="469" t="str">
        <f>F12</f>
        <v>Jan</v>
      </c>
      <c r="G38" s="469"/>
      <c r="H38" s="469"/>
      <c r="I38" s="469"/>
      <c r="J38" s="469"/>
      <c r="K38" s="25"/>
      <c r="L38" s="469" t="str">
        <f>L12</f>
        <v>Kowalski</v>
      </c>
      <c r="M38" s="469"/>
      <c r="N38" s="469"/>
      <c r="O38" s="469"/>
      <c r="P38" s="469"/>
      <c r="Q38" s="24"/>
      <c r="R38" s="86"/>
      <c r="S38" s="26"/>
    </row>
    <row r="39" spans="2:19" ht="10.5" customHeight="1">
      <c r="B39" s="23"/>
      <c r="C39" s="87"/>
      <c r="D39" s="40"/>
      <c r="E39" s="40"/>
      <c r="F39" s="40"/>
      <c r="G39" s="40"/>
      <c r="H39" s="40"/>
      <c r="I39" s="40"/>
      <c r="J39" s="40"/>
      <c r="K39" s="5"/>
      <c r="L39" s="40"/>
      <c r="M39" s="40"/>
      <c r="N39" s="40"/>
      <c r="O39" s="41"/>
      <c r="P39" s="42"/>
      <c r="R39" s="84"/>
      <c r="S39" s="34"/>
    </row>
    <row r="40" spans="2:19" s="7" customFormat="1" ht="12">
      <c r="B40" s="19"/>
      <c r="C40" s="85" t="s">
        <v>3</v>
      </c>
      <c r="D40" s="66"/>
      <c r="F40" s="55"/>
      <c r="G40" s="55"/>
      <c r="H40" s="55"/>
      <c r="I40" s="55"/>
      <c r="J40" s="55"/>
      <c r="L40" s="9"/>
      <c r="M40" s="9"/>
      <c r="N40" s="9"/>
      <c r="O40" s="9"/>
      <c r="R40" s="86"/>
      <c r="S40" s="26"/>
    </row>
    <row r="41" spans="2:19" ht="10.5" customHeight="1">
      <c r="B41" s="23"/>
      <c r="C41" s="87"/>
      <c r="D41" s="68"/>
      <c r="E41" s="61"/>
      <c r="F41" s="451" t="s">
        <v>6</v>
      </c>
      <c r="G41" s="451"/>
      <c r="H41" s="451"/>
      <c r="I41" s="451"/>
      <c r="J41" s="451"/>
      <c r="K41" s="56"/>
      <c r="L41" s="477"/>
      <c r="M41" s="477"/>
      <c r="N41" s="477"/>
      <c r="O41" s="477"/>
      <c r="P41" s="477"/>
      <c r="Q41" s="409"/>
      <c r="R41" s="84"/>
      <c r="S41" s="34"/>
    </row>
    <row r="42" spans="2:19" s="7" customFormat="1" ht="12">
      <c r="B42" s="19"/>
      <c r="C42" s="88"/>
      <c r="D42" s="69"/>
      <c r="E42" s="25"/>
      <c r="F42" s="473" t="str">
        <f>F15</f>
        <v>mazowieckie</v>
      </c>
      <c r="G42" s="473"/>
      <c r="H42" s="473"/>
      <c r="I42" s="473"/>
      <c r="J42" s="473"/>
      <c r="K42" s="30"/>
      <c r="L42" s="474"/>
      <c r="M42" s="475"/>
      <c r="N42" s="475"/>
      <c r="O42" s="475"/>
      <c r="P42" s="475"/>
      <c r="Q42" s="407"/>
      <c r="R42" s="86"/>
      <c r="S42" s="26"/>
    </row>
    <row r="43" spans="2:19" ht="10.5" customHeight="1">
      <c r="B43" s="23"/>
      <c r="C43" s="83"/>
      <c r="D43" s="70"/>
      <c r="E43" s="56"/>
      <c r="F43" s="45"/>
      <c r="G43" s="45"/>
      <c r="H43" s="45"/>
      <c r="I43" s="40"/>
      <c r="J43" s="40"/>
      <c r="K43" s="21"/>
      <c r="L43" s="36"/>
      <c r="M43" s="60"/>
      <c r="N43" s="36"/>
      <c r="O43" s="37"/>
      <c r="P43" s="38"/>
      <c r="R43" s="84"/>
      <c r="S43" s="34"/>
    </row>
    <row r="44" spans="2:19" ht="10.5" customHeight="1">
      <c r="B44" s="23"/>
      <c r="C44" s="83"/>
      <c r="D44" s="70"/>
      <c r="E44" s="61"/>
      <c r="F44" s="451" t="s">
        <v>26</v>
      </c>
      <c r="G44" s="451"/>
      <c r="H44" s="451"/>
      <c r="I44" s="58"/>
      <c r="J44" s="409"/>
      <c r="K44" s="21"/>
      <c r="L44" s="478" t="s">
        <v>23</v>
      </c>
      <c r="M44" s="478"/>
      <c r="N44" s="478"/>
      <c r="O44" s="478"/>
      <c r="P44" s="478"/>
      <c r="Q44" s="59"/>
      <c r="R44" s="84"/>
      <c r="S44" s="34"/>
    </row>
    <row r="45" spans="2:19" s="7" customFormat="1" ht="12">
      <c r="B45" s="19"/>
      <c r="C45" s="88"/>
      <c r="D45" s="69"/>
      <c r="E45" s="25"/>
      <c r="F45" s="476" t="str">
        <f>F18</f>
        <v>00-950</v>
      </c>
      <c r="G45" s="476"/>
      <c r="H45" s="476"/>
      <c r="I45" s="27"/>
      <c r="J45" s="13" t="s">
        <v>82</v>
      </c>
      <c r="K45" s="19"/>
      <c r="L45" s="469" t="str">
        <f>L18</f>
        <v>warszawa</v>
      </c>
      <c r="M45" s="469"/>
      <c r="N45" s="469"/>
      <c r="O45" s="469"/>
      <c r="P45" s="469"/>
      <c r="Q45" s="24"/>
      <c r="R45" s="86"/>
      <c r="S45" s="26"/>
    </row>
    <row r="46" spans="2:19" ht="10.5" customHeight="1">
      <c r="B46" s="23"/>
      <c r="C46" s="83"/>
      <c r="D46" s="70"/>
      <c r="E46" s="56"/>
      <c r="F46" s="45"/>
      <c r="G46" s="45"/>
      <c r="H46" s="45"/>
      <c r="I46" s="36"/>
      <c r="J46" s="36"/>
      <c r="K46" s="5"/>
      <c r="L46" s="45"/>
      <c r="M46" s="40"/>
      <c r="N46" s="40"/>
      <c r="O46" s="41"/>
      <c r="P46" s="46"/>
      <c r="R46" s="84"/>
      <c r="S46" s="34"/>
    </row>
    <row r="47" spans="2:19" ht="10.5" customHeight="1">
      <c r="B47" s="23"/>
      <c r="C47" s="83"/>
      <c r="D47" s="70"/>
      <c r="E47" s="61"/>
      <c r="F47" s="451" t="s">
        <v>24</v>
      </c>
      <c r="G47" s="451"/>
      <c r="H47" s="451"/>
      <c r="I47" s="451"/>
      <c r="J47" s="451"/>
      <c r="K47" s="61"/>
      <c r="L47" s="403" t="s">
        <v>25</v>
      </c>
      <c r="M47" s="58"/>
      <c r="N47" s="11"/>
      <c r="O47" s="62"/>
      <c r="P47" s="403" t="s">
        <v>27</v>
      </c>
      <c r="Q47" s="58"/>
      <c r="R47" s="84"/>
      <c r="S47" s="34"/>
    </row>
    <row r="48" spans="2:19" s="7" customFormat="1" ht="12">
      <c r="B48" s="19"/>
      <c r="C48" s="88"/>
      <c r="D48" s="69"/>
      <c r="E48" s="25"/>
      <c r="F48" s="476" t="str">
        <f>F21</f>
        <v>Sobieskiego</v>
      </c>
      <c r="G48" s="476"/>
      <c r="H48" s="476"/>
      <c r="I48" s="476"/>
      <c r="J48" s="476"/>
      <c r="K48" s="28"/>
      <c r="L48" s="408">
        <f>L21</f>
        <v>12</v>
      </c>
      <c r="M48" s="27"/>
      <c r="N48" s="12" t="s">
        <v>139</v>
      </c>
      <c r="O48" s="20"/>
      <c r="P48" s="408">
        <f>P21</f>
        <v>5</v>
      </c>
      <c r="Q48" s="27"/>
      <c r="R48" s="86"/>
      <c r="S48" s="26"/>
    </row>
    <row r="49" spans="2:19" ht="10.5" customHeight="1">
      <c r="B49" s="23"/>
      <c r="C49" s="83"/>
      <c r="D49" s="70"/>
      <c r="E49" s="81"/>
      <c r="F49" s="72"/>
      <c r="G49" s="72"/>
      <c r="H49" s="72"/>
      <c r="I49" s="72"/>
      <c r="J49" s="73"/>
      <c r="K49" s="74"/>
      <c r="L49" s="72"/>
      <c r="M49" s="74"/>
      <c r="N49" s="74"/>
      <c r="O49" s="75"/>
      <c r="P49" s="76"/>
      <c r="R49" s="84"/>
      <c r="S49" s="34"/>
    </row>
    <row r="50" spans="2:19" ht="10.5" customHeight="1">
      <c r="B50" s="23"/>
      <c r="C50" s="83"/>
      <c r="D50" s="5"/>
      <c r="E50" s="40"/>
      <c r="F50" s="40"/>
      <c r="G50" s="40"/>
      <c r="H50" s="40"/>
      <c r="I50" s="40"/>
      <c r="J50" s="40"/>
      <c r="K50" s="40"/>
      <c r="L50" s="45"/>
      <c r="M50" s="45"/>
      <c r="N50" s="45"/>
      <c r="O50" s="53"/>
      <c r="P50" s="46"/>
      <c r="R50" s="84"/>
      <c r="S50" s="34"/>
    </row>
    <row r="51" spans="2:19" s="7" customFormat="1" ht="12">
      <c r="B51" s="19"/>
      <c r="C51" s="85" t="s">
        <v>29</v>
      </c>
      <c r="D51" s="66"/>
      <c r="E51" s="66"/>
      <c r="F51" s="66"/>
      <c r="G51" s="66"/>
      <c r="H51" s="66"/>
      <c r="I51" s="66"/>
      <c r="J51" s="66"/>
      <c r="K51" s="67"/>
      <c r="L51" s="469">
        <f>L26</f>
        <v>9581235654</v>
      </c>
      <c r="M51" s="469"/>
      <c r="N51" s="469"/>
      <c r="O51" s="469"/>
      <c r="P51" s="469"/>
      <c r="Q51" s="24"/>
      <c r="R51" s="86"/>
      <c r="S51" s="26"/>
    </row>
    <row r="52" spans="2:19" ht="10.5" customHeight="1" thickBot="1">
      <c r="B52" s="23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92"/>
      <c r="S52" s="34"/>
    </row>
    <row r="53" spans="2:19" ht="10.5" customHeight="1">
      <c r="B53" s="23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34"/>
    </row>
    <row r="54" spans="2:19" ht="10.5" customHeight="1">
      <c r="B54" s="23"/>
      <c r="C54" s="7" t="s">
        <v>97</v>
      </c>
      <c r="S54" s="34"/>
    </row>
    <row r="55" spans="3:18" ht="15" thickBot="1">
      <c r="C55" s="9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2:19" ht="14.25">
      <c r="B56" s="23"/>
      <c r="C56" s="486" t="s">
        <v>40</v>
      </c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8"/>
      <c r="S56" s="34"/>
    </row>
    <row r="57" spans="2:19" ht="10.5" customHeight="1">
      <c r="B57" s="23"/>
      <c r="C57" s="83"/>
      <c r="D57" s="5"/>
      <c r="E57" s="5"/>
      <c r="F57" s="36"/>
      <c r="G57" s="36"/>
      <c r="H57" s="36"/>
      <c r="I57" s="36"/>
      <c r="J57" s="36"/>
      <c r="K57" s="36"/>
      <c r="L57" s="36"/>
      <c r="M57" s="36"/>
      <c r="N57" s="36"/>
      <c r="O57" s="37"/>
      <c r="P57" s="38"/>
      <c r="R57" s="84"/>
      <c r="S57" s="34"/>
    </row>
    <row r="58" spans="2:19" ht="14.25">
      <c r="B58" s="23"/>
      <c r="C58" s="99" t="s">
        <v>1</v>
      </c>
      <c r="D58" s="74"/>
      <c r="E58" s="79"/>
      <c r="F58" s="469" t="str">
        <f>F9</f>
        <v>nazwa firmy</v>
      </c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24"/>
      <c r="R58" s="84"/>
      <c r="S58" s="34"/>
    </row>
    <row r="59" spans="2:19" ht="10.5" customHeight="1">
      <c r="B59" s="23"/>
      <c r="C59" s="87"/>
      <c r="D59" s="40"/>
      <c r="E59" s="40"/>
      <c r="F59" s="45"/>
      <c r="G59" s="45"/>
      <c r="H59" s="45"/>
      <c r="I59" s="45"/>
      <c r="J59" s="45"/>
      <c r="K59" s="40"/>
      <c r="L59" s="45"/>
      <c r="M59" s="45"/>
      <c r="N59" s="45"/>
      <c r="O59" s="53"/>
      <c r="P59" s="46"/>
      <c r="R59" s="84"/>
      <c r="S59" s="34"/>
    </row>
    <row r="60" spans="2:19" ht="10.5" customHeight="1">
      <c r="B60" s="23"/>
      <c r="C60" s="83"/>
      <c r="D60" s="5"/>
      <c r="E60" s="21"/>
      <c r="F60" s="451" t="s">
        <v>4</v>
      </c>
      <c r="G60" s="451"/>
      <c r="H60" s="451"/>
      <c r="I60" s="451"/>
      <c r="J60" s="451"/>
      <c r="K60" s="61"/>
      <c r="L60" s="451" t="s">
        <v>5</v>
      </c>
      <c r="M60" s="451"/>
      <c r="N60" s="451"/>
      <c r="O60" s="451"/>
      <c r="P60" s="451"/>
      <c r="Q60" s="57"/>
      <c r="R60" s="84"/>
      <c r="S60" s="34"/>
    </row>
    <row r="61" spans="2:19" s="7" customFormat="1" ht="12">
      <c r="B61" s="19"/>
      <c r="C61" s="85" t="s">
        <v>2</v>
      </c>
      <c r="D61" s="66"/>
      <c r="E61" s="67"/>
      <c r="F61" s="469" t="str">
        <f>F12</f>
        <v>Jan</v>
      </c>
      <c r="G61" s="469"/>
      <c r="H61" s="469"/>
      <c r="I61" s="469"/>
      <c r="J61" s="469"/>
      <c r="K61" s="25"/>
      <c r="L61" s="469" t="str">
        <f>L12</f>
        <v>Kowalski</v>
      </c>
      <c r="M61" s="469"/>
      <c r="N61" s="469"/>
      <c r="O61" s="469"/>
      <c r="P61" s="469"/>
      <c r="Q61" s="24"/>
      <c r="R61" s="86"/>
      <c r="S61" s="26"/>
    </row>
    <row r="62" spans="2:19" ht="10.5" customHeight="1">
      <c r="B62" s="23"/>
      <c r="C62" s="87"/>
      <c r="D62" s="40"/>
      <c r="E62" s="40"/>
      <c r="F62" s="40"/>
      <c r="G62" s="40"/>
      <c r="H62" s="40"/>
      <c r="I62" s="40"/>
      <c r="J62" s="40"/>
      <c r="K62" s="5"/>
      <c r="L62" s="40"/>
      <c r="M62" s="40"/>
      <c r="N62" s="40"/>
      <c r="O62" s="41"/>
      <c r="P62" s="42"/>
      <c r="R62" s="84"/>
      <c r="S62" s="34"/>
    </row>
    <row r="63" spans="2:19" s="7" customFormat="1" ht="12">
      <c r="B63" s="19"/>
      <c r="C63" s="85" t="s">
        <v>3</v>
      </c>
      <c r="D63" s="66"/>
      <c r="F63" s="55"/>
      <c r="G63" s="55"/>
      <c r="H63" s="55"/>
      <c r="I63" s="55"/>
      <c r="J63" s="55"/>
      <c r="L63" s="9"/>
      <c r="M63" s="9"/>
      <c r="N63" s="9"/>
      <c r="O63" s="9"/>
      <c r="R63" s="86"/>
      <c r="S63" s="26"/>
    </row>
    <row r="64" spans="2:19" ht="10.5" customHeight="1">
      <c r="B64" s="23"/>
      <c r="C64" s="87"/>
      <c r="D64" s="68"/>
      <c r="E64" s="61"/>
      <c r="F64" s="451" t="s">
        <v>6</v>
      </c>
      <c r="G64" s="451"/>
      <c r="H64" s="451"/>
      <c r="I64" s="451"/>
      <c r="J64" s="451"/>
      <c r="K64" s="56"/>
      <c r="L64" s="477"/>
      <c r="M64" s="477"/>
      <c r="N64" s="477"/>
      <c r="O64" s="477"/>
      <c r="P64" s="477"/>
      <c r="Q64" s="409"/>
      <c r="R64" s="84"/>
      <c r="S64" s="34"/>
    </row>
    <row r="65" spans="2:19" s="7" customFormat="1" ht="12">
      <c r="B65" s="19"/>
      <c r="C65" s="88"/>
      <c r="D65" s="69"/>
      <c r="E65" s="25"/>
      <c r="F65" s="473" t="str">
        <f>F15</f>
        <v>mazowieckie</v>
      </c>
      <c r="G65" s="473"/>
      <c r="H65" s="473"/>
      <c r="I65" s="473"/>
      <c r="J65" s="473"/>
      <c r="K65" s="26"/>
      <c r="L65" s="475"/>
      <c r="M65" s="475"/>
      <c r="N65" s="475"/>
      <c r="O65" s="475"/>
      <c r="P65" s="475"/>
      <c r="Q65" s="407"/>
      <c r="R65" s="86"/>
      <c r="S65" s="26"/>
    </row>
    <row r="66" spans="2:19" ht="10.5" customHeight="1">
      <c r="B66" s="23"/>
      <c r="C66" s="83"/>
      <c r="D66" s="70"/>
      <c r="E66" s="56"/>
      <c r="F66" s="45"/>
      <c r="G66" s="45"/>
      <c r="H66" s="45"/>
      <c r="I66" s="40"/>
      <c r="J66" s="40"/>
      <c r="K66" s="5"/>
      <c r="L66" s="36"/>
      <c r="M66" s="36"/>
      <c r="N66" s="36"/>
      <c r="O66" s="37"/>
      <c r="P66" s="38"/>
      <c r="R66" s="84"/>
      <c r="S66" s="34"/>
    </row>
    <row r="67" spans="2:19" ht="10.5" customHeight="1">
      <c r="B67" s="23"/>
      <c r="C67" s="83"/>
      <c r="D67" s="70"/>
      <c r="E67" s="61"/>
      <c r="F67" s="451" t="s">
        <v>26</v>
      </c>
      <c r="G67" s="451"/>
      <c r="H67" s="451"/>
      <c r="I67" s="58"/>
      <c r="J67" s="409"/>
      <c r="K67" s="21"/>
      <c r="L67" s="478" t="s">
        <v>23</v>
      </c>
      <c r="M67" s="478"/>
      <c r="N67" s="478"/>
      <c r="O67" s="478"/>
      <c r="P67" s="478"/>
      <c r="Q67" s="59"/>
      <c r="R67" s="84"/>
      <c r="S67" s="34"/>
    </row>
    <row r="68" spans="2:19" s="7" customFormat="1" ht="12">
      <c r="B68" s="19"/>
      <c r="C68" s="88"/>
      <c r="D68" s="69"/>
      <c r="E68" s="25"/>
      <c r="F68" s="476" t="str">
        <f>F18</f>
        <v>00-950</v>
      </c>
      <c r="G68" s="476"/>
      <c r="H68" s="476"/>
      <c r="I68" s="27"/>
      <c r="J68" s="13"/>
      <c r="K68" s="19"/>
      <c r="L68" s="469" t="str">
        <f>L18</f>
        <v>warszawa</v>
      </c>
      <c r="M68" s="469"/>
      <c r="N68" s="469"/>
      <c r="O68" s="469"/>
      <c r="P68" s="469"/>
      <c r="Q68" s="24"/>
      <c r="R68" s="86"/>
      <c r="S68" s="26"/>
    </row>
    <row r="69" spans="2:19" ht="10.5" customHeight="1">
      <c r="B69" s="23"/>
      <c r="C69" s="83"/>
      <c r="D69" s="70"/>
      <c r="E69" s="56"/>
      <c r="F69" s="45"/>
      <c r="G69" s="45"/>
      <c r="H69" s="45"/>
      <c r="I69" s="36"/>
      <c r="J69" s="36"/>
      <c r="K69" s="5"/>
      <c r="L69" s="45"/>
      <c r="M69" s="40"/>
      <c r="N69" s="40"/>
      <c r="O69" s="41"/>
      <c r="P69" s="46"/>
      <c r="R69" s="84"/>
      <c r="S69" s="34"/>
    </row>
    <row r="70" spans="2:19" ht="10.5" customHeight="1">
      <c r="B70" s="23"/>
      <c r="C70" s="83"/>
      <c r="D70" s="70"/>
      <c r="E70" s="61"/>
      <c r="F70" s="451" t="s">
        <v>24</v>
      </c>
      <c r="G70" s="451"/>
      <c r="H70" s="451"/>
      <c r="I70" s="451"/>
      <c r="J70" s="451"/>
      <c r="K70" s="61"/>
      <c r="L70" s="403" t="s">
        <v>25</v>
      </c>
      <c r="M70" s="58"/>
      <c r="N70" s="11"/>
      <c r="O70" s="62"/>
      <c r="P70" s="403" t="s">
        <v>27</v>
      </c>
      <c r="Q70" s="58"/>
      <c r="R70" s="84"/>
      <c r="S70" s="34"/>
    </row>
    <row r="71" spans="2:19" s="7" customFormat="1" ht="12">
      <c r="B71" s="19"/>
      <c r="C71" s="88"/>
      <c r="D71" s="69"/>
      <c r="E71" s="25"/>
      <c r="F71" s="476" t="str">
        <f>F21</f>
        <v>Sobieskiego</v>
      </c>
      <c r="G71" s="476"/>
      <c r="H71" s="476"/>
      <c r="I71" s="476"/>
      <c r="J71" s="476"/>
      <c r="K71" s="28"/>
      <c r="L71" s="408">
        <f>L21</f>
        <v>12</v>
      </c>
      <c r="M71" s="27"/>
      <c r="N71" s="12"/>
      <c r="O71" s="20"/>
      <c r="P71" s="408">
        <f>P21</f>
        <v>5</v>
      </c>
      <c r="Q71" s="27"/>
      <c r="R71" s="86"/>
      <c r="S71" s="26"/>
    </row>
    <row r="72" spans="2:19" ht="10.5" customHeight="1">
      <c r="B72" s="23"/>
      <c r="C72" s="83"/>
      <c r="D72" s="70"/>
      <c r="E72" s="71"/>
      <c r="F72" s="72"/>
      <c r="G72" s="72"/>
      <c r="H72" s="72"/>
      <c r="I72" s="72"/>
      <c r="J72" s="73"/>
      <c r="K72" s="74"/>
      <c r="L72" s="72"/>
      <c r="M72" s="74"/>
      <c r="N72" s="74"/>
      <c r="O72" s="75"/>
      <c r="P72" s="76"/>
      <c r="R72" s="84"/>
      <c r="S72" s="34"/>
    </row>
    <row r="73" spans="2:19" ht="10.5" customHeight="1">
      <c r="B73" s="23"/>
      <c r="C73" s="83"/>
      <c r="D73" s="5"/>
      <c r="E73" s="40"/>
      <c r="F73" s="40"/>
      <c r="G73" s="40"/>
      <c r="H73" s="40"/>
      <c r="I73" s="40"/>
      <c r="J73" s="45"/>
      <c r="K73" s="45"/>
      <c r="L73" s="45"/>
      <c r="M73" s="45"/>
      <c r="N73" s="45"/>
      <c r="O73" s="53"/>
      <c r="P73" s="46"/>
      <c r="R73" s="84"/>
      <c r="S73" s="34"/>
    </row>
    <row r="74" spans="2:19" s="7" customFormat="1" ht="12">
      <c r="B74" s="19"/>
      <c r="C74" s="85" t="s">
        <v>30</v>
      </c>
      <c r="D74" s="66"/>
      <c r="E74" s="66"/>
      <c r="F74" s="66"/>
      <c r="G74" s="66"/>
      <c r="H74" s="66"/>
      <c r="I74" s="67"/>
      <c r="J74" s="483" t="str">
        <f>J28</f>
        <v>adres@email.pl</v>
      </c>
      <c r="K74" s="484"/>
      <c r="L74" s="484"/>
      <c r="M74" s="484"/>
      <c r="N74" s="484"/>
      <c r="O74" s="484"/>
      <c r="P74" s="485"/>
      <c r="Q74" s="29"/>
      <c r="R74" s="86"/>
      <c r="S74" s="26"/>
    </row>
    <row r="75" spans="2:19" ht="9" customHeight="1" thickBot="1">
      <c r="B75" s="23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92"/>
      <c r="S75" s="34"/>
    </row>
    <row r="76" spans="3:18" ht="15" thickBot="1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19" ht="14.25">
      <c r="B77" s="100"/>
      <c r="C77" s="463" t="s">
        <v>32</v>
      </c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5"/>
      <c r="S77" s="34"/>
    </row>
    <row r="78" spans="2:19" ht="10.5" customHeight="1">
      <c r="B78" s="23"/>
      <c r="C78" s="83"/>
      <c r="D78" s="5"/>
      <c r="E78" s="5"/>
      <c r="F78" s="5"/>
      <c r="G78" s="5"/>
      <c r="H78" s="36"/>
      <c r="I78" s="36"/>
      <c r="J78" s="36"/>
      <c r="K78" s="36"/>
      <c r="L78" s="36"/>
      <c r="M78" s="5"/>
      <c r="N78" s="5"/>
      <c r="O78" s="6"/>
      <c r="R78" s="84"/>
      <c r="S78" s="34"/>
    </row>
    <row r="79" spans="2:19" ht="10.5" customHeight="1">
      <c r="B79" s="23"/>
      <c r="C79" s="83"/>
      <c r="D79" s="5"/>
      <c r="E79" s="5"/>
      <c r="F79" s="5"/>
      <c r="G79" s="21"/>
      <c r="H79" s="451" t="s">
        <v>32</v>
      </c>
      <c r="I79" s="451"/>
      <c r="J79" s="451"/>
      <c r="K79" s="451"/>
      <c r="L79" s="451"/>
      <c r="M79" s="56"/>
      <c r="N79" s="453"/>
      <c r="O79" s="453"/>
      <c r="R79" s="84"/>
      <c r="S79" s="34"/>
    </row>
    <row r="80" spans="2:19" s="7" customFormat="1" ht="14.25" customHeight="1">
      <c r="B80" s="19"/>
      <c r="C80" s="85" t="s">
        <v>37</v>
      </c>
      <c r="D80" s="66"/>
      <c r="E80" s="66"/>
      <c r="F80" s="80"/>
      <c r="G80" s="22"/>
      <c r="H80" s="450" t="s">
        <v>34</v>
      </c>
      <c r="I80" s="450"/>
      <c r="J80" s="450"/>
      <c r="K80" s="450"/>
      <c r="L80" s="450"/>
      <c r="M80" s="31"/>
      <c r="N80" s="452">
        <f>VLOOKUP(H80,C158:D165,2,0)</f>
        <v>36.9</v>
      </c>
      <c r="O80" s="452"/>
      <c r="P80" s="32"/>
      <c r="Q80" s="14" t="str">
        <f>VLOOKUP(H80,C158:E165,3,0)</f>
        <v> jedna wysyłka</v>
      </c>
      <c r="R80" s="86"/>
      <c r="S80" s="26"/>
    </row>
    <row r="81" spans="2:19" s="7" customFormat="1" ht="14.25" customHeight="1">
      <c r="B81" s="19"/>
      <c r="C81" s="410"/>
      <c r="D81" s="54"/>
      <c r="E81" s="54"/>
      <c r="F81" s="411"/>
      <c r="G81" s="412"/>
      <c r="H81" s="417"/>
      <c r="I81" s="417"/>
      <c r="J81" s="417"/>
      <c r="K81" s="417"/>
      <c r="L81" s="417"/>
      <c r="M81" s="413"/>
      <c r="N81" s="418"/>
      <c r="O81" s="418"/>
      <c r="P81" s="414"/>
      <c r="Q81" s="415"/>
      <c r="R81" s="416"/>
      <c r="S81" s="26"/>
    </row>
    <row r="82" spans="2:19" s="7" customFormat="1" ht="54.75" customHeight="1">
      <c r="B82" s="19"/>
      <c r="C82" s="410"/>
      <c r="D82" s="489" t="str">
        <f>VLOOKUP(H80,C158:J165,4,0)</f>
        <v>KURIER - przesyłka zostanie dostarczona na adres podany w polu dane do wysyłki </v>
      </c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1"/>
      <c r="Q82" s="415"/>
      <c r="R82" s="416"/>
      <c r="S82" s="26"/>
    </row>
    <row r="83" spans="2:19" ht="10.5" customHeight="1" thickBot="1">
      <c r="B83" s="23"/>
      <c r="C83" s="89"/>
      <c r="D83" s="90"/>
      <c r="E83" s="90"/>
      <c r="F83" s="90"/>
      <c r="G83" s="91"/>
      <c r="H83" s="90"/>
      <c r="I83" s="90"/>
      <c r="J83" s="90"/>
      <c r="K83" s="90"/>
      <c r="L83" s="90"/>
      <c r="M83" s="91"/>
      <c r="N83" s="90"/>
      <c r="O83" s="90"/>
      <c r="P83" s="91"/>
      <c r="Q83" s="91"/>
      <c r="R83" s="92"/>
      <c r="S83" s="34"/>
    </row>
    <row r="84" spans="2:18" ht="15" thickBot="1">
      <c r="B84" s="3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9" ht="14.25">
      <c r="A85" s="23"/>
      <c r="B85" s="439" t="s">
        <v>41</v>
      </c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1"/>
      <c r="S85" s="34"/>
    </row>
    <row r="86" spans="1:19" ht="10.5" customHeight="1">
      <c r="A86" s="23"/>
      <c r="B86" s="101"/>
      <c r="C86" s="38"/>
      <c r="D86" s="38"/>
      <c r="F86" s="38"/>
      <c r="G86" s="38"/>
      <c r="H86" s="38"/>
      <c r="J86" s="38"/>
      <c r="L86" s="38"/>
      <c r="N86" s="38"/>
      <c r="P86" s="38"/>
      <c r="R86" s="84"/>
      <c r="S86" s="34"/>
    </row>
    <row r="87" spans="1:19" ht="10.5" customHeight="1">
      <c r="A87" s="23"/>
      <c r="B87" s="102"/>
      <c r="C87" s="470" t="s">
        <v>42</v>
      </c>
      <c r="D87" s="472"/>
      <c r="E87" s="63"/>
      <c r="F87" s="470" t="s">
        <v>43</v>
      </c>
      <c r="G87" s="471"/>
      <c r="H87" s="472"/>
      <c r="I87" s="63"/>
      <c r="J87" s="65" t="s">
        <v>94</v>
      </c>
      <c r="K87" s="63"/>
      <c r="L87" s="65" t="s">
        <v>44</v>
      </c>
      <c r="M87" s="64"/>
      <c r="N87" s="65" t="s">
        <v>50</v>
      </c>
      <c r="O87" s="63"/>
      <c r="P87" s="65" t="s">
        <v>45</v>
      </c>
      <c r="Q87" s="34"/>
      <c r="R87" s="84"/>
      <c r="S87" s="34"/>
    </row>
    <row r="88" spans="1:20" ht="10.5" customHeight="1">
      <c r="A88" s="23"/>
      <c r="B88" s="101"/>
      <c r="C88" s="404"/>
      <c r="D88" s="404"/>
      <c r="F88" s="404"/>
      <c r="G88" s="404"/>
      <c r="H88" s="404"/>
      <c r="J88" s="404"/>
      <c r="L88" s="404"/>
      <c r="M88" s="15"/>
      <c r="N88" s="15"/>
      <c r="P88" s="404"/>
      <c r="R88" s="84"/>
      <c r="S88" s="34"/>
      <c r="T88" s="109"/>
    </row>
    <row r="89" spans="1:20" s="7" customFormat="1" ht="12">
      <c r="A89" s="19"/>
      <c r="B89" s="103">
        <v>1</v>
      </c>
      <c r="C89" s="448" t="s">
        <v>191</v>
      </c>
      <c r="D89" s="448"/>
      <c r="E89" s="25"/>
      <c r="F89" s="449" t="s">
        <v>46</v>
      </c>
      <c r="G89" s="449"/>
      <c r="H89" s="449"/>
      <c r="I89" s="52"/>
      <c r="J89" s="421" t="s">
        <v>192</v>
      </c>
      <c r="K89" s="25"/>
      <c r="L89" s="402" t="s">
        <v>48</v>
      </c>
      <c r="M89" s="33"/>
      <c r="N89" s="16">
        <f>VLOOKUP(L89,C174:D176,2,0)</f>
        <v>30</v>
      </c>
      <c r="O89" s="19"/>
      <c r="P89" s="424">
        <v>2</v>
      </c>
      <c r="Q89" s="35"/>
      <c r="R89" s="86"/>
      <c r="S89" s="26"/>
      <c r="T89" s="385">
        <f>N89*P89</f>
        <v>60</v>
      </c>
    </row>
    <row r="90" spans="1:20" ht="10.5" customHeight="1">
      <c r="A90" s="23"/>
      <c r="B90" s="104"/>
      <c r="C90" s="47"/>
      <c r="D90" s="47"/>
      <c r="F90" s="46"/>
      <c r="G90" s="46"/>
      <c r="H90" s="46"/>
      <c r="J90" s="47"/>
      <c r="L90" s="46"/>
      <c r="N90" s="17"/>
      <c r="P90" s="47"/>
      <c r="R90" s="84"/>
      <c r="S90" s="34"/>
      <c r="T90" s="385">
        <f aca="true" t="shared" si="0" ref="T90:T107">N90*P90</f>
        <v>0</v>
      </c>
    </row>
    <row r="91" spans="1:20" ht="10.5" customHeight="1">
      <c r="A91" s="23"/>
      <c r="B91" s="103">
        <v>2</v>
      </c>
      <c r="C91" s="448" t="s">
        <v>198</v>
      </c>
      <c r="D91" s="448"/>
      <c r="E91" s="25"/>
      <c r="F91" s="449" t="s">
        <v>46</v>
      </c>
      <c r="G91" s="449"/>
      <c r="H91" s="449"/>
      <c r="I91" s="52"/>
      <c r="J91" s="421" t="s">
        <v>199</v>
      </c>
      <c r="K91" s="25"/>
      <c r="L91" s="402" t="s">
        <v>49</v>
      </c>
      <c r="M91" s="33"/>
      <c r="N91" s="16">
        <f>VLOOKUP(L91,C174:D176,2,0)</f>
        <v>60</v>
      </c>
      <c r="O91" s="19"/>
      <c r="P91" s="424">
        <v>1</v>
      </c>
      <c r="Q91" s="34"/>
      <c r="R91" s="84"/>
      <c r="S91" s="34"/>
      <c r="T91" s="385">
        <f t="shared" si="0"/>
        <v>60</v>
      </c>
    </row>
    <row r="92" spans="1:20" ht="10.5" customHeight="1">
      <c r="A92" s="23"/>
      <c r="B92" s="104"/>
      <c r="C92" s="47"/>
      <c r="D92" s="47"/>
      <c r="F92" s="46"/>
      <c r="G92" s="46"/>
      <c r="H92" s="46"/>
      <c r="J92" s="47"/>
      <c r="L92" s="46"/>
      <c r="N92" s="17"/>
      <c r="P92" s="47"/>
      <c r="R92" s="84"/>
      <c r="S92" s="34"/>
      <c r="T92" s="385">
        <f t="shared" si="0"/>
        <v>0</v>
      </c>
    </row>
    <row r="93" spans="1:20" ht="10.5" customHeight="1">
      <c r="A93" s="23"/>
      <c r="B93" s="103">
        <v>3</v>
      </c>
      <c r="C93" s="448" t="s">
        <v>200</v>
      </c>
      <c r="D93" s="448"/>
      <c r="E93" s="25"/>
      <c r="F93" s="449" t="s">
        <v>47</v>
      </c>
      <c r="G93" s="449"/>
      <c r="H93" s="449"/>
      <c r="I93" s="52"/>
      <c r="J93" s="421" t="s">
        <v>201</v>
      </c>
      <c r="K93" s="25"/>
      <c r="L93" s="402" t="s">
        <v>48</v>
      </c>
      <c r="M93" s="33"/>
      <c r="N93" s="16">
        <f>VLOOKUP(L93,C174:D176,2,0)</f>
        <v>30</v>
      </c>
      <c r="O93" s="19"/>
      <c r="P93" s="424">
        <v>1</v>
      </c>
      <c r="Q93" s="34"/>
      <c r="R93" s="84"/>
      <c r="S93" s="34"/>
      <c r="T93" s="385">
        <f t="shared" si="0"/>
        <v>30</v>
      </c>
    </row>
    <row r="94" spans="1:20" ht="10.5" customHeight="1">
      <c r="A94" s="23"/>
      <c r="B94" s="104"/>
      <c r="C94" s="47"/>
      <c r="D94" s="47"/>
      <c r="F94" s="46"/>
      <c r="G94" s="46"/>
      <c r="H94" s="46"/>
      <c r="J94" s="47"/>
      <c r="K94" s="23"/>
      <c r="L94" s="1"/>
      <c r="M94" s="34"/>
      <c r="N94" s="17"/>
      <c r="P94" s="47"/>
      <c r="R94" s="84"/>
      <c r="S94" s="34"/>
      <c r="T94" s="385">
        <f t="shared" si="0"/>
        <v>0</v>
      </c>
    </row>
    <row r="95" spans="1:20" ht="10.5" customHeight="1">
      <c r="A95" s="23"/>
      <c r="B95" s="103">
        <v>4</v>
      </c>
      <c r="C95" s="448"/>
      <c r="D95" s="448"/>
      <c r="E95" s="25"/>
      <c r="F95" s="449" t="s">
        <v>28</v>
      </c>
      <c r="G95" s="449"/>
      <c r="H95" s="449"/>
      <c r="I95" s="52"/>
      <c r="J95" s="108"/>
      <c r="K95" s="25"/>
      <c r="L95" s="402" t="s">
        <v>28</v>
      </c>
      <c r="M95" s="33"/>
      <c r="N95" s="16">
        <f>VLOOKUP(L95,C174:D176,2,0)</f>
        <v>0</v>
      </c>
      <c r="O95" s="19"/>
      <c r="P95" s="401">
        <v>0</v>
      </c>
      <c r="Q95" s="34"/>
      <c r="R95" s="84"/>
      <c r="S95" s="34"/>
      <c r="T95" s="385">
        <f t="shared" si="0"/>
        <v>0</v>
      </c>
    </row>
    <row r="96" spans="1:20" ht="9.75" customHeight="1">
      <c r="A96" s="23"/>
      <c r="B96" s="104"/>
      <c r="C96" s="47"/>
      <c r="D96" s="47"/>
      <c r="F96" s="46"/>
      <c r="G96" s="46"/>
      <c r="H96" s="46"/>
      <c r="J96" s="47"/>
      <c r="L96" s="46"/>
      <c r="N96" s="17"/>
      <c r="P96" s="47"/>
      <c r="R96" s="84"/>
      <c r="S96" s="34"/>
      <c r="T96" s="385">
        <f t="shared" si="0"/>
        <v>0</v>
      </c>
    </row>
    <row r="97" spans="1:20" ht="11.25" customHeight="1">
      <c r="A97" s="23"/>
      <c r="B97" s="103">
        <v>5</v>
      </c>
      <c r="C97" s="448"/>
      <c r="D97" s="448"/>
      <c r="E97" s="25"/>
      <c r="F97" s="449" t="s">
        <v>28</v>
      </c>
      <c r="G97" s="449"/>
      <c r="H97" s="449"/>
      <c r="I97" s="52"/>
      <c r="J97" s="108"/>
      <c r="K97" s="25"/>
      <c r="L97" s="402" t="s">
        <v>28</v>
      </c>
      <c r="M97" s="33"/>
      <c r="N97" s="16">
        <f>VLOOKUP(L97,C174:D176,2,0)</f>
        <v>0</v>
      </c>
      <c r="O97" s="19"/>
      <c r="P97" s="401">
        <v>0</v>
      </c>
      <c r="Q97" s="34"/>
      <c r="R97" s="84"/>
      <c r="S97" s="34"/>
      <c r="T97" s="385">
        <f t="shared" si="0"/>
        <v>0</v>
      </c>
    </row>
    <row r="98" spans="1:20" ht="9.75" customHeight="1">
      <c r="A98" s="23"/>
      <c r="B98" s="104"/>
      <c r="C98" s="47"/>
      <c r="D98" s="47"/>
      <c r="F98" s="46"/>
      <c r="G98" s="46"/>
      <c r="H98" s="46"/>
      <c r="J98" s="47"/>
      <c r="L98" s="46"/>
      <c r="N98" s="17"/>
      <c r="P98" s="47"/>
      <c r="R98" s="84"/>
      <c r="S98" s="34"/>
      <c r="T98" s="385">
        <f t="shared" si="0"/>
        <v>0</v>
      </c>
    </row>
    <row r="99" spans="1:20" ht="11.25" customHeight="1">
      <c r="A99" s="23"/>
      <c r="B99" s="103">
        <v>6</v>
      </c>
      <c r="C99" s="448"/>
      <c r="D99" s="448"/>
      <c r="E99" s="25"/>
      <c r="F99" s="449" t="s">
        <v>28</v>
      </c>
      <c r="G99" s="449"/>
      <c r="H99" s="449"/>
      <c r="I99" s="52"/>
      <c r="J99" s="108"/>
      <c r="K99" s="25"/>
      <c r="L99" s="402" t="s">
        <v>28</v>
      </c>
      <c r="M99" s="33"/>
      <c r="N99" s="16">
        <f>VLOOKUP(L99,C174:D176,2,0)</f>
        <v>0</v>
      </c>
      <c r="O99" s="19"/>
      <c r="P99" s="401">
        <v>0</v>
      </c>
      <c r="Q99" s="34"/>
      <c r="R99" s="84"/>
      <c r="S99" s="34"/>
      <c r="T99" s="385">
        <f t="shared" si="0"/>
        <v>0</v>
      </c>
    </row>
    <row r="100" spans="1:20" ht="9.75" customHeight="1">
      <c r="A100" s="23"/>
      <c r="B100" s="104"/>
      <c r="C100" s="47"/>
      <c r="D100" s="47"/>
      <c r="F100" s="46"/>
      <c r="G100" s="46"/>
      <c r="H100" s="46"/>
      <c r="J100" s="47"/>
      <c r="L100" s="46"/>
      <c r="N100" s="17"/>
      <c r="P100" s="47"/>
      <c r="R100" s="84"/>
      <c r="S100" s="34"/>
      <c r="T100" s="385">
        <f t="shared" si="0"/>
        <v>0</v>
      </c>
    </row>
    <row r="101" spans="1:20" ht="11.25" customHeight="1">
      <c r="A101" s="23"/>
      <c r="B101" s="103">
        <v>7</v>
      </c>
      <c r="C101" s="448"/>
      <c r="D101" s="448"/>
      <c r="E101" s="25"/>
      <c r="F101" s="449" t="s">
        <v>28</v>
      </c>
      <c r="G101" s="449"/>
      <c r="H101" s="449"/>
      <c r="I101" s="52"/>
      <c r="J101" s="108"/>
      <c r="K101" s="25"/>
      <c r="L101" s="402" t="s">
        <v>28</v>
      </c>
      <c r="M101" s="33"/>
      <c r="N101" s="16">
        <f>VLOOKUP(L101,C174:D176,2,0)</f>
        <v>0</v>
      </c>
      <c r="O101" s="19"/>
      <c r="P101" s="401">
        <v>0</v>
      </c>
      <c r="Q101" s="34"/>
      <c r="R101" s="84"/>
      <c r="S101" s="34"/>
      <c r="T101" s="385">
        <f t="shared" si="0"/>
        <v>0</v>
      </c>
    </row>
    <row r="102" spans="1:20" ht="9.75" customHeight="1">
      <c r="A102" s="23"/>
      <c r="B102" s="104"/>
      <c r="C102" s="47"/>
      <c r="D102" s="47"/>
      <c r="F102" s="46"/>
      <c r="G102" s="46"/>
      <c r="H102" s="46"/>
      <c r="J102" s="47"/>
      <c r="L102" s="46"/>
      <c r="N102" s="17"/>
      <c r="P102" s="47"/>
      <c r="R102" s="84"/>
      <c r="S102" s="34"/>
      <c r="T102" s="385">
        <f t="shared" si="0"/>
        <v>0</v>
      </c>
    </row>
    <row r="103" spans="1:20" ht="11.25" customHeight="1">
      <c r="A103" s="23"/>
      <c r="B103" s="103">
        <v>8</v>
      </c>
      <c r="C103" s="448"/>
      <c r="D103" s="448"/>
      <c r="E103" s="25"/>
      <c r="F103" s="449" t="s">
        <v>28</v>
      </c>
      <c r="G103" s="449"/>
      <c r="H103" s="449"/>
      <c r="I103" s="52"/>
      <c r="J103" s="108"/>
      <c r="K103" s="25"/>
      <c r="L103" s="402" t="s">
        <v>28</v>
      </c>
      <c r="M103" s="33"/>
      <c r="N103" s="16">
        <f>VLOOKUP(L103,C174:D176,2,0)</f>
        <v>0</v>
      </c>
      <c r="O103" s="19"/>
      <c r="P103" s="401">
        <v>0</v>
      </c>
      <c r="Q103" s="34"/>
      <c r="R103" s="84"/>
      <c r="S103" s="34"/>
      <c r="T103" s="385">
        <f t="shared" si="0"/>
        <v>0</v>
      </c>
    </row>
    <row r="104" spans="1:20" ht="9.75" customHeight="1">
      <c r="A104" s="23"/>
      <c r="B104" s="104"/>
      <c r="C104" s="47"/>
      <c r="D104" s="47"/>
      <c r="F104" s="46"/>
      <c r="G104" s="46"/>
      <c r="H104" s="46"/>
      <c r="J104" s="47"/>
      <c r="L104" s="46"/>
      <c r="N104" s="17"/>
      <c r="P104" s="47"/>
      <c r="R104" s="84"/>
      <c r="S104" s="34"/>
      <c r="T104" s="385">
        <f t="shared" si="0"/>
        <v>0</v>
      </c>
    </row>
    <row r="105" spans="1:20" ht="11.25" customHeight="1">
      <c r="A105" s="23"/>
      <c r="B105" s="103">
        <v>9</v>
      </c>
      <c r="C105" s="448"/>
      <c r="D105" s="448"/>
      <c r="E105" s="25"/>
      <c r="F105" s="449" t="s">
        <v>28</v>
      </c>
      <c r="G105" s="449"/>
      <c r="H105" s="449"/>
      <c r="I105" s="52"/>
      <c r="J105" s="108"/>
      <c r="K105" s="25"/>
      <c r="L105" s="402" t="s">
        <v>28</v>
      </c>
      <c r="M105" s="33"/>
      <c r="N105" s="16">
        <f>VLOOKUP(L105,C174:D176,2,0)</f>
        <v>0</v>
      </c>
      <c r="O105" s="19"/>
      <c r="P105" s="401">
        <v>0</v>
      </c>
      <c r="Q105" s="34"/>
      <c r="R105" s="84"/>
      <c r="S105" s="34"/>
      <c r="T105" s="385">
        <f t="shared" si="0"/>
        <v>0</v>
      </c>
    </row>
    <row r="106" spans="1:20" ht="9.75" customHeight="1">
      <c r="A106" s="23"/>
      <c r="B106" s="104"/>
      <c r="C106" s="47"/>
      <c r="D106" s="47"/>
      <c r="F106" s="46"/>
      <c r="G106" s="46"/>
      <c r="H106" s="46"/>
      <c r="J106" s="47"/>
      <c r="L106" s="46"/>
      <c r="N106" s="17"/>
      <c r="P106" s="47"/>
      <c r="R106" s="84"/>
      <c r="S106" s="34"/>
      <c r="T106" s="385">
        <f t="shared" si="0"/>
        <v>0</v>
      </c>
    </row>
    <row r="107" spans="1:20" ht="11.25" customHeight="1">
      <c r="A107" s="23"/>
      <c r="B107" s="103">
        <v>10</v>
      </c>
      <c r="C107" s="448"/>
      <c r="D107" s="448"/>
      <c r="E107" s="25"/>
      <c r="F107" s="449" t="s">
        <v>28</v>
      </c>
      <c r="G107" s="449"/>
      <c r="H107" s="449"/>
      <c r="I107" s="52"/>
      <c r="J107" s="49"/>
      <c r="K107" s="25"/>
      <c r="L107" s="402" t="s">
        <v>28</v>
      </c>
      <c r="M107" s="33"/>
      <c r="N107" s="16">
        <f>VLOOKUP(L107,C174:D176,2,0)</f>
        <v>0</v>
      </c>
      <c r="O107" s="19"/>
      <c r="P107" s="401">
        <v>0</v>
      </c>
      <c r="Q107" s="34"/>
      <c r="R107" s="84"/>
      <c r="S107" s="34"/>
      <c r="T107" s="385">
        <f t="shared" si="0"/>
        <v>0</v>
      </c>
    </row>
    <row r="108" spans="1:20" ht="13.5" customHeight="1">
      <c r="A108" s="23"/>
      <c r="B108" s="105"/>
      <c r="C108" s="397"/>
      <c r="D108" s="397"/>
      <c r="E108" s="398"/>
      <c r="F108" s="397"/>
      <c r="G108" s="397"/>
      <c r="H108" s="397"/>
      <c r="I108" s="398"/>
      <c r="J108" s="397"/>
      <c r="K108" s="398"/>
      <c r="L108" s="397"/>
      <c r="M108" s="398"/>
      <c r="N108" s="382">
        <f>SUM(N89:N107)</f>
        <v>120</v>
      </c>
      <c r="O108" s="382"/>
      <c r="P108" s="382">
        <f>SUM(P89:P107)</f>
        <v>4</v>
      </c>
      <c r="Q108" s="399"/>
      <c r="R108" s="399"/>
      <c r="S108" s="399"/>
      <c r="T108" s="399">
        <f>SUM(T89:T107)</f>
        <v>150</v>
      </c>
    </row>
    <row r="109" spans="1:20" ht="31.5" customHeight="1">
      <c r="A109" s="23"/>
      <c r="B109" s="101"/>
      <c r="C109" s="482" t="s">
        <v>93</v>
      </c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  <c r="O109" s="482"/>
      <c r="P109" s="482"/>
      <c r="R109" s="84"/>
      <c r="S109" s="34"/>
      <c r="T109" s="18"/>
    </row>
    <row r="110" spans="1:19" ht="10.5" customHeight="1" thickBot="1">
      <c r="A110" s="23"/>
      <c r="B110" s="106"/>
      <c r="C110" s="91"/>
      <c r="D110" s="107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2"/>
      <c r="S110" s="34"/>
    </row>
    <row r="111" spans="1:19" ht="10.5" customHeight="1" thickBot="1">
      <c r="A111" s="23"/>
      <c r="B111" s="122"/>
      <c r="C111" s="46"/>
      <c r="D111" s="9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123"/>
      <c r="S111" s="34"/>
    </row>
    <row r="112" spans="1:19" ht="14.25">
      <c r="A112" s="23"/>
      <c r="B112" s="439" t="s">
        <v>156</v>
      </c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1"/>
      <c r="S112" s="34"/>
    </row>
    <row r="113" spans="1:19" ht="10.5" customHeight="1">
      <c r="A113" s="23"/>
      <c r="B113" s="101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  <c r="P113" s="38"/>
      <c r="R113" s="84"/>
      <c r="S113" s="34"/>
    </row>
    <row r="114" spans="1:19" ht="10.5" customHeight="1">
      <c r="A114" s="23"/>
      <c r="B114" s="102"/>
      <c r="C114" s="380" t="s">
        <v>170</v>
      </c>
      <c r="D114" s="379"/>
      <c r="E114" s="63"/>
      <c r="F114" s="337"/>
      <c r="G114" s="337"/>
      <c r="H114" s="337"/>
      <c r="I114" s="466" t="s">
        <v>164</v>
      </c>
      <c r="J114" s="467"/>
      <c r="K114" s="468"/>
      <c r="L114" s="337"/>
      <c r="M114" s="337"/>
      <c r="N114" s="337"/>
      <c r="O114" s="63"/>
      <c r="P114" s="65"/>
      <c r="Q114" s="34"/>
      <c r="R114" s="84"/>
      <c r="S114" s="34"/>
    </row>
    <row r="115" spans="1:19" ht="10.5" customHeight="1">
      <c r="A115" s="23"/>
      <c r="B115" s="102"/>
      <c r="C115" s="163">
        <f ca="1">TODAY()</f>
        <v>45104</v>
      </c>
      <c r="D115" s="380"/>
      <c r="E115" s="63"/>
      <c r="O115" s="34"/>
      <c r="P115" s="404"/>
      <c r="R115" s="84"/>
      <c r="S115" s="34"/>
    </row>
    <row r="116" spans="1:19" s="7" customFormat="1" ht="12">
      <c r="A116" s="19"/>
      <c r="B116" s="103"/>
      <c r="C116" s="380"/>
      <c r="D116" s="380"/>
      <c r="E116" s="338"/>
      <c r="F116" s="339"/>
      <c r="G116" s="339"/>
      <c r="H116" s="339"/>
      <c r="I116" s="339"/>
      <c r="J116" s="544">
        <f ca="1">TODAY()+3</f>
        <v>45107</v>
      </c>
      <c r="K116" s="448"/>
      <c r="L116" s="339"/>
      <c r="M116" s="337"/>
      <c r="N116" s="337"/>
      <c r="O116" s="25"/>
      <c r="P116" s="396">
        <v>0</v>
      </c>
      <c r="Q116" s="35"/>
      <c r="R116" s="86"/>
      <c r="S116" s="26"/>
    </row>
    <row r="117" spans="1:19" s="7" customFormat="1" ht="14.25">
      <c r="A117" s="19"/>
      <c r="B117" s="103"/>
      <c r="C117" s="341"/>
      <c r="D117" s="341"/>
      <c r="E117" s="3"/>
      <c r="F117" s="3"/>
      <c r="G117" s="3"/>
      <c r="H117" s="3"/>
      <c r="I117" s="3"/>
      <c r="J117" s="340"/>
      <c r="K117" s="3"/>
      <c r="L117" s="3"/>
      <c r="M117" s="42"/>
      <c r="N117" s="326"/>
      <c r="O117" s="38"/>
      <c r="P117" s="404"/>
      <c r="Q117" s="329"/>
      <c r="R117" s="86"/>
      <c r="S117" s="26"/>
    </row>
    <row r="118" spans="1:19" s="7" customFormat="1" ht="14.25">
      <c r="A118" s="19"/>
      <c r="B118" s="103"/>
      <c r="C118" s="345" t="s">
        <v>165</v>
      </c>
      <c r="D118" s="47"/>
      <c r="E118" s="42"/>
      <c r="F118" s="46"/>
      <c r="G118" s="46"/>
      <c r="H118" s="46"/>
      <c r="I118" s="42"/>
      <c r="J118" s="47"/>
      <c r="K118" s="42"/>
      <c r="L118" s="46"/>
      <c r="M118" s="23"/>
      <c r="N118" s="17"/>
      <c r="O118" s="3"/>
      <c r="P118" s="334"/>
      <c r="Q118" s="331"/>
      <c r="R118" s="327"/>
      <c r="S118" s="26"/>
    </row>
    <row r="119" spans="1:19" s="15" customFormat="1" ht="11.25">
      <c r="A119" s="324"/>
      <c r="B119" s="103"/>
      <c r="C119" s="343"/>
      <c r="D119" s="320">
        <f ca="1">TODAY()+90</f>
        <v>45194</v>
      </c>
      <c r="E119" s="64"/>
      <c r="F119" s="445">
        <f ca="1">TODAY()+180</f>
        <v>45284</v>
      </c>
      <c r="G119" s="446"/>
      <c r="H119" s="447"/>
      <c r="I119" s="64"/>
      <c r="J119" s="320">
        <f ca="1">TODAY()+260</f>
        <v>45364</v>
      </c>
      <c r="K119" s="64"/>
      <c r="L119" s="320" t="s">
        <v>169</v>
      </c>
      <c r="M119" s="64"/>
      <c r="N119" s="335"/>
      <c r="P119" s="336"/>
      <c r="Q119" s="332"/>
      <c r="R119" s="328"/>
      <c r="S119" s="321"/>
    </row>
    <row r="120" spans="1:19" s="15" customFormat="1" ht="11.25">
      <c r="A120" s="324"/>
      <c r="B120" s="103"/>
      <c r="C120" s="344"/>
      <c r="D120" s="322"/>
      <c r="F120" s="442"/>
      <c r="G120" s="443"/>
      <c r="H120" s="444"/>
      <c r="J120" s="322"/>
      <c r="L120" s="323"/>
      <c r="M120" s="324"/>
      <c r="N120" s="335"/>
      <c r="P120" s="336"/>
      <c r="Q120" s="332"/>
      <c r="R120" s="328"/>
      <c r="S120" s="321"/>
    </row>
    <row r="121" spans="1:19" s="15" customFormat="1" ht="11.25">
      <c r="A121" s="324"/>
      <c r="B121" s="103"/>
      <c r="C121" s="344"/>
      <c r="D121" s="320" t="s">
        <v>169</v>
      </c>
      <c r="E121" s="64"/>
      <c r="F121" s="445" t="s">
        <v>169</v>
      </c>
      <c r="G121" s="446"/>
      <c r="H121" s="447"/>
      <c r="I121" s="64"/>
      <c r="J121" s="320" t="s">
        <v>169</v>
      </c>
      <c r="K121" s="64"/>
      <c r="L121" s="320" t="s">
        <v>169</v>
      </c>
      <c r="M121" s="324"/>
      <c r="N121" s="335"/>
      <c r="P121" s="336"/>
      <c r="Q121" s="332"/>
      <c r="R121" s="328"/>
      <c r="S121" s="321"/>
    </row>
    <row r="122" spans="1:19" s="15" customFormat="1" ht="11.25">
      <c r="A122" s="324"/>
      <c r="B122" s="103"/>
      <c r="C122" s="344"/>
      <c r="D122" s="322"/>
      <c r="F122" s="323"/>
      <c r="G122" s="323"/>
      <c r="H122" s="323"/>
      <c r="J122" s="322"/>
      <c r="L122" s="323"/>
      <c r="M122" s="324"/>
      <c r="N122" s="335"/>
      <c r="P122" s="336"/>
      <c r="Q122" s="333"/>
      <c r="R122" s="328"/>
      <c r="S122" s="321"/>
    </row>
    <row r="123" spans="1:19" s="15" customFormat="1" ht="11.25">
      <c r="A123" s="324"/>
      <c r="B123" s="103"/>
      <c r="C123" s="344"/>
      <c r="D123" s="320" t="s">
        <v>169</v>
      </c>
      <c r="E123" s="64"/>
      <c r="F123" s="445" t="s">
        <v>169</v>
      </c>
      <c r="G123" s="446"/>
      <c r="H123" s="447"/>
      <c r="I123" s="64"/>
      <c r="J123" s="320" t="s">
        <v>169</v>
      </c>
      <c r="K123" s="64"/>
      <c r="L123" s="320" t="s">
        <v>169</v>
      </c>
      <c r="M123" s="324"/>
      <c r="N123" s="335"/>
      <c r="P123" s="336"/>
      <c r="Q123" s="330"/>
      <c r="R123" s="325"/>
      <c r="S123" s="321"/>
    </row>
    <row r="124" spans="1:19" ht="10.5" customHeight="1">
      <c r="A124" s="23"/>
      <c r="B124" s="104"/>
      <c r="C124" s="47"/>
      <c r="D124" s="47"/>
      <c r="E124" s="38"/>
      <c r="F124" s="46"/>
      <c r="G124" s="46"/>
      <c r="H124" s="46"/>
      <c r="I124" s="38"/>
      <c r="J124" s="47"/>
      <c r="K124" s="38"/>
      <c r="L124" s="46"/>
      <c r="M124" s="23"/>
      <c r="N124" s="17"/>
      <c r="P124" s="334"/>
      <c r="Q124" s="34"/>
      <c r="R124" s="84"/>
      <c r="S124" s="34"/>
    </row>
    <row r="125" spans="1:19" ht="10.5" customHeight="1">
      <c r="A125" s="23"/>
      <c r="B125" s="105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23"/>
      <c r="Q125" s="34"/>
      <c r="R125" s="84"/>
      <c r="S125" s="34"/>
    </row>
    <row r="126" spans="1:19" ht="10.5" customHeight="1" thickBot="1">
      <c r="A126" s="23"/>
      <c r="B126" s="106"/>
      <c r="C126" s="91"/>
      <c r="D126" s="107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2"/>
      <c r="S126" s="34"/>
    </row>
    <row r="127" spans="2:18" s="109" customFormat="1" ht="14.25"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</row>
    <row r="128" spans="1:19" s="109" customFormat="1" ht="10.5" customHeight="1" hidden="1">
      <c r="A128" s="347"/>
      <c r="B128" s="348"/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50"/>
      <c r="S128" s="351"/>
    </row>
    <row r="129" spans="1:19" s="109" customFormat="1" ht="14.25" hidden="1">
      <c r="A129" s="347"/>
      <c r="B129" s="352"/>
      <c r="E129" s="353">
        <v>1</v>
      </c>
      <c r="F129" s="354"/>
      <c r="G129" s="354"/>
      <c r="H129" s="354"/>
      <c r="I129" s="354"/>
      <c r="J129" s="354"/>
      <c r="K129" s="354"/>
      <c r="L129" s="355" t="s">
        <v>83</v>
      </c>
      <c r="M129" s="354"/>
      <c r="N129" s="354"/>
      <c r="O129" s="356"/>
      <c r="P129" s="357">
        <f aca="true" t="array" ref="P129">SUM(IF(ISTEXT(firmy1),1))</f>
        <v>3</v>
      </c>
      <c r="R129" s="358"/>
      <c r="S129" s="351"/>
    </row>
    <row r="130" spans="1:19" s="109" customFormat="1" ht="14.25" hidden="1">
      <c r="A130" s="347"/>
      <c r="B130" s="352"/>
      <c r="E130" s="353">
        <v>2</v>
      </c>
      <c r="F130" s="354"/>
      <c r="G130" s="354"/>
      <c r="H130" s="354"/>
      <c r="I130" s="354"/>
      <c r="J130" s="354"/>
      <c r="K130" s="354"/>
      <c r="L130" s="355" t="s">
        <v>84</v>
      </c>
      <c r="M130" s="354"/>
      <c r="N130" s="354"/>
      <c r="O130" s="356"/>
      <c r="P130" s="357">
        <f>COUNTA(J89:J107)</f>
        <v>3</v>
      </c>
      <c r="R130" s="358"/>
      <c r="S130" s="351"/>
    </row>
    <row r="131" spans="1:19" s="109" customFormat="1" ht="14.25" hidden="1">
      <c r="A131" s="347"/>
      <c r="B131" s="352"/>
      <c r="E131" s="353">
        <v>3</v>
      </c>
      <c r="F131" s="354"/>
      <c r="G131" s="354"/>
      <c r="H131" s="354"/>
      <c r="I131" s="354"/>
      <c r="J131" s="354"/>
      <c r="K131" s="354"/>
      <c r="L131" s="355" t="s">
        <v>85</v>
      </c>
      <c r="M131" s="354"/>
      <c r="N131" s="354"/>
      <c r="O131" s="461" t="b">
        <f>P129=P130</f>
        <v>1</v>
      </c>
      <c r="P131" s="462"/>
      <c r="R131" s="358"/>
      <c r="S131" s="351"/>
    </row>
    <row r="132" spans="1:19" s="109" customFormat="1" ht="10.5" customHeight="1" hidden="1">
      <c r="A132" s="347"/>
      <c r="B132" s="352"/>
      <c r="E132" s="353"/>
      <c r="F132" s="354"/>
      <c r="G132" s="354"/>
      <c r="H132" s="354"/>
      <c r="I132" s="354"/>
      <c r="J132" s="354"/>
      <c r="K132" s="354"/>
      <c r="L132" s="355"/>
      <c r="M132" s="354"/>
      <c r="N132" s="354"/>
      <c r="O132" s="359"/>
      <c r="P132" s="359"/>
      <c r="R132" s="358"/>
      <c r="S132" s="351"/>
    </row>
    <row r="133" spans="1:19" s="109" customFormat="1" ht="14.25" hidden="1">
      <c r="A133" s="347"/>
      <c r="B133" s="352"/>
      <c r="E133" s="353">
        <v>4</v>
      </c>
      <c r="F133" s="354"/>
      <c r="G133" s="354"/>
      <c r="H133" s="354"/>
      <c r="I133" s="354"/>
      <c r="J133" s="354"/>
      <c r="K133" s="354"/>
      <c r="L133" s="355" t="s">
        <v>86</v>
      </c>
      <c r="M133" s="354"/>
      <c r="N133" s="354"/>
      <c r="O133" s="359"/>
      <c r="P133" s="360">
        <f>SUM(P89:P108)</f>
        <v>8</v>
      </c>
      <c r="R133" s="358"/>
      <c r="S133" s="351"/>
    </row>
    <row r="134" spans="1:19" s="109" customFormat="1" ht="10.5" customHeight="1" hidden="1">
      <c r="A134" s="347"/>
      <c r="B134" s="352"/>
      <c r="E134" s="353"/>
      <c r="F134" s="354"/>
      <c r="G134" s="354"/>
      <c r="H134" s="354"/>
      <c r="I134" s="354"/>
      <c r="J134" s="354"/>
      <c r="K134" s="354"/>
      <c r="L134" s="355"/>
      <c r="M134" s="354"/>
      <c r="N134" s="354"/>
      <c r="O134" s="359"/>
      <c r="P134" s="359"/>
      <c r="R134" s="358"/>
      <c r="S134" s="351"/>
    </row>
    <row r="135" spans="1:19" s="109" customFormat="1" ht="14.25" hidden="1">
      <c r="A135" s="347"/>
      <c r="B135" s="352"/>
      <c r="E135" s="353">
        <v>5</v>
      </c>
      <c r="F135" s="354"/>
      <c r="G135" s="354"/>
      <c r="H135" s="354"/>
      <c r="I135" s="354"/>
      <c r="J135" s="354"/>
      <c r="K135" s="354"/>
      <c r="L135" s="355" t="s">
        <v>87</v>
      </c>
      <c r="M135" s="354"/>
      <c r="N135" s="354"/>
      <c r="O135" s="359"/>
      <c r="P135" s="361">
        <f>(D171*C168)+D171</f>
        <v>184.5</v>
      </c>
      <c r="R135" s="358"/>
      <c r="S135" s="351"/>
    </row>
    <row r="136" spans="1:19" s="109" customFormat="1" ht="10.5" customHeight="1" hidden="1">
      <c r="A136" s="347"/>
      <c r="B136" s="352"/>
      <c r="E136" s="353"/>
      <c r="F136" s="354"/>
      <c r="G136" s="354"/>
      <c r="H136" s="354"/>
      <c r="I136" s="354"/>
      <c r="J136" s="354"/>
      <c r="K136" s="354"/>
      <c r="L136" s="355"/>
      <c r="M136" s="354"/>
      <c r="N136" s="354"/>
      <c r="O136" s="359"/>
      <c r="P136" s="359"/>
      <c r="R136" s="358"/>
      <c r="S136" s="351"/>
    </row>
    <row r="137" spans="1:19" s="109" customFormat="1" ht="14.25" hidden="1">
      <c r="A137" s="347"/>
      <c r="B137" s="352"/>
      <c r="E137" s="353">
        <v>6</v>
      </c>
      <c r="F137" s="354"/>
      <c r="G137" s="354"/>
      <c r="H137" s="354"/>
      <c r="I137" s="354"/>
      <c r="J137" s="355" t="s">
        <v>89</v>
      </c>
      <c r="K137" s="354"/>
      <c r="L137" s="355"/>
      <c r="M137" s="354"/>
      <c r="N137" s="354"/>
      <c r="O137" s="359"/>
      <c r="P137" s="362" t="str">
        <f>H80</f>
        <v>kurier</v>
      </c>
      <c r="R137" s="358"/>
      <c r="S137" s="351"/>
    </row>
    <row r="138" spans="1:19" s="109" customFormat="1" ht="14.25" hidden="1">
      <c r="A138" s="347"/>
      <c r="B138" s="352"/>
      <c r="E138" s="353">
        <v>7</v>
      </c>
      <c r="F138" s="354"/>
      <c r="G138" s="354"/>
      <c r="H138" s="354"/>
      <c r="I138" s="354"/>
      <c r="J138" s="355"/>
      <c r="K138" s="354"/>
      <c r="L138" s="355" t="s">
        <v>90</v>
      </c>
      <c r="M138" s="354"/>
      <c r="N138" s="354"/>
      <c r="O138" s="359"/>
      <c r="P138" s="362">
        <f>SUM(P139:P143)</f>
        <v>36.9</v>
      </c>
      <c r="R138" s="358"/>
      <c r="S138" s="351"/>
    </row>
    <row r="139" spans="1:20" s="109" customFormat="1" ht="14.25" customHeight="1" hidden="1">
      <c r="A139" s="347"/>
      <c r="B139" s="352"/>
      <c r="E139" s="353"/>
      <c r="F139" s="354"/>
      <c r="G139" s="354"/>
      <c r="H139" s="354"/>
      <c r="I139" s="354"/>
      <c r="J139" s="354"/>
      <c r="K139" s="354"/>
      <c r="L139" s="363" t="s">
        <v>33</v>
      </c>
      <c r="M139" s="364"/>
      <c r="N139" s="364"/>
      <c r="O139" s="365"/>
      <c r="P139" s="366" t="b">
        <f>IF(N80=D159,N80*1)</f>
        <v>0</v>
      </c>
      <c r="R139" s="358"/>
      <c r="S139" s="351"/>
      <c r="T139" s="367"/>
    </row>
    <row r="140" spans="1:19" s="109" customFormat="1" ht="14.25" customHeight="1" hidden="1">
      <c r="A140" s="347"/>
      <c r="B140" s="352"/>
      <c r="E140" s="353"/>
      <c r="F140" s="354"/>
      <c r="G140" s="354"/>
      <c r="H140" s="354"/>
      <c r="I140" s="354"/>
      <c r="J140" s="354"/>
      <c r="K140" s="354"/>
      <c r="L140" s="363" t="s">
        <v>34</v>
      </c>
      <c r="M140" s="364"/>
      <c r="N140" s="364"/>
      <c r="O140" s="365"/>
      <c r="P140" s="366">
        <f>IF(N80=D161,N80*1)</f>
        <v>36.9</v>
      </c>
      <c r="R140" s="358"/>
      <c r="S140" s="351"/>
    </row>
    <row r="141" spans="1:19" s="109" customFormat="1" ht="14.25" hidden="1">
      <c r="A141" s="347"/>
      <c r="B141" s="352"/>
      <c r="E141" s="353"/>
      <c r="F141" s="354"/>
      <c r="G141" s="354"/>
      <c r="H141" s="354"/>
      <c r="I141" s="354"/>
      <c r="J141" s="354"/>
      <c r="K141" s="354"/>
      <c r="L141" s="363" t="s">
        <v>35</v>
      </c>
      <c r="M141" s="364"/>
      <c r="N141" s="364"/>
      <c r="O141" s="365"/>
      <c r="P141" s="366" t="b">
        <f>IF(N80=D162,N80*P133)</f>
        <v>0</v>
      </c>
      <c r="R141" s="358"/>
      <c r="S141" s="351"/>
    </row>
    <row r="142" spans="1:19" s="109" customFormat="1" ht="14.25" hidden="1">
      <c r="A142" s="347"/>
      <c r="B142" s="352"/>
      <c r="E142" s="353"/>
      <c r="F142" s="354"/>
      <c r="G142" s="354"/>
      <c r="H142" s="354"/>
      <c r="I142" s="354"/>
      <c r="J142" s="354"/>
      <c r="K142" s="354"/>
      <c r="L142" s="363" t="s">
        <v>88</v>
      </c>
      <c r="M142" s="364"/>
      <c r="N142" s="364"/>
      <c r="O142" s="365"/>
      <c r="P142" s="366" t="b">
        <f>IF(N80=D164,N80*P133)</f>
        <v>0</v>
      </c>
      <c r="R142" s="358"/>
      <c r="S142" s="351"/>
    </row>
    <row r="143" spans="1:19" s="109" customFormat="1" ht="14.25" hidden="1">
      <c r="A143" s="347"/>
      <c r="B143" s="352"/>
      <c r="E143" s="353"/>
      <c r="F143" s="354"/>
      <c r="G143" s="354"/>
      <c r="H143" s="354"/>
      <c r="I143" s="354"/>
      <c r="J143" s="354"/>
      <c r="K143" s="354"/>
      <c r="L143" s="363" t="s">
        <v>36</v>
      </c>
      <c r="M143" s="364"/>
      <c r="N143" s="364"/>
      <c r="O143" s="365"/>
      <c r="P143" s="366" t="b">
        <f>IF(N80=D165,N80*P133)</f>
        <v>0</v>
      </c>
      <c r="R143" s="358"/>
      <c r="S143" s="351"/>
    </row>
    <row r="144" spans="1:19" s="109" customFormat="1" ht="10.5" customHeight="1" hidden="1">
      <c r="A144" s="347"/>
      <c r="B144" s="352"/>
      <c r="E144" s="353"/>
      <c r="F144" s="354"/>
      <c r="G144" s="354"/>
      <c r="H144" s="354"/>
      <c r="I144" s="354"/>
      <c r="J144" s="354"/>
      <c r="K144" s="354"/>
      <c r="L144" s="355"/>
      <c r="M144" s="354"/>
      <c r="N144" s="354"/>
      <c r="O144" s="359"/>
      <c r="P144" s="362"/>
      <c r="R144" s="358"/>
      <c r="S144" s="351"/>
    </row>
    <row r="145" spans="1:19" s="109" customFormat="1" ht="14.25" hidden="1">
      <c r="A145" s="347"/>
      <c r="B145" s="352"/>
      <c r="E145" s="353">
        <v>8</v>
      </c>
      <c r="F145" s="354"/>
      <c r="G145" s="354"/>
      <c r="H145" s="354"/>
      <c r="I145" s="354"/>
      <c r="J145" s="354"/>
      <c r="K145" s="354"/>
      <c r="L145" s="355" t="s">
        <v>91</v>
      </c>
      <c r="M145" s="354"/>
      <c r="N145" s="354"/>
      <c r="O145" s="359"/>
      <c r="P145" s="362">
        <f>(P130*C170)*C168+(P130*C170)</f>
        <v>92.25</v>
      </c>
      <c r="R145" s="358"/>
      <c r="S145" s="351"/>
    </row>
    <row r="146" spans="1:19" s="109" customFormat="1" ht="10.5" customHeight="1" hidden="1">
      <c r="A146" s="347"/>
      <c r="B146" s="352"/>
      <c r="E146" s="353"/>
      <c r="F146" s="354"/>
      <c r="G146" s="354"/>
      <c r="H146" s="354"/>
      <c r="I146" s="354"/>
      <c r="J146" s="354"/>
      <c r="K146" s="354"/>
      <c r="L146" s="355"/>
      <c r="M146" s="354"/>
      <c r="N146" s="354"/>
      <c r="O146" s="359"/>
      <c r="P146" s="362"/>
      <c r="R146" s="358"/>
      <c r="S146" s="351"/>
    </row>
    <row r="147" spans="1:19" s="109" customFormat="1" ht="14.25" customHeight="1" hidden="1">
      <c r="A147" s="347"/>
      <c r="B147" s="352"/>
      <c r="E147" s="353">
        <v>9</v>
      </c>
      <c r="F147" s="354"/>
      <c r="G147" s="354"/>
      <c r="H147" s="354"/>
      <c r="I147" s="354"/>
      <c r="J147" s="354"/>
      <c r="K147" s="354"/>
      <c r="L147" s="355" t="s">
        <v>92</v>
      </c>
      <c r="M147" s="354"/>
      <c r="N147" s="354"/>
      <c r="O147" s="480">
        <f>P145+P138+P135</f>
        <v>313.65</v>
      </c>
      <c r="P147" s="481"/>
      <c r="R147" s="358"/>
      <c r="S147" s="351"/>
    </row>
    <row r="148" spans="1:19" s="109" customFormat="1" ht="10.5" customHeight="1" hidden="1">
      <c r="A148" s="347"/>
      <c r="B148" s="368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70"/>
      <c r="S148" s="351"/>
    </row>
    <row r="149" spans="1:19" s="109" customFormat="1" ht="10.5" customHeight="1" hidden="1">
      <c r="A149" s="347"/>
      <c r="B149" s="371"/>
      <c r="C149" s="346"/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72"/>
      <c r="S149" s="351"/>
    </row>
    <row r="150" spans="1:19" s="109" customFormat="1" ht="15" customHeight="1">
      <c r="A150" s="347"/>
      <c r="C150" s="460" t="s">
        <v>161</v>
      </c>
      <c r="D150" s="460"/>
      <c r="E150" s="460"/>
      <c r="F150" s="460"/>
      <c r="G150" s="460"/>
      <c r="H150" s="460"/>
      <c r="I150" s="460"/>
      <c r="J150" s="460"/>
      <c r="K150" s="460"/>
      <c r="L150" s="460"/>
      <c r="M150" s="460"/>
      <c r="N150" s="460"/>
      <c r="O150" s="460"/>
      <c r="P150" s="460"/>
      <c r="Q150" s="460"/>
      <c r="R150" s="460"/>
      <c r="S150" s="351" t="s">
        <v>82</v>
      </c>
    </row>
    <row r="151" spans="1:19" s="109" customFormat="1" ht="15" customHeight="1">
      <c r="A151" s="347"/>
      <c r="C151" s="406"/>
      <c r="D151" s="406"/>
      <c r="E151" s="406"/>
      <c r="F151" s="406"/>
      <c r="G151" s="406"/>
      <c r="H151" s="406"/>
      <c r="I151" s="406"/>
      <c r="J151" s="406"/>
      <c r="K151" s="406"/>
      <c r="L151" s="406"/>
      <c r="M151" s="406"/>
      <c r="N151" s="406"/>
      <c r="O151" s="406"/>
      <c r="P151" s="406"/>
      <c r="Q151" s="406"/>
      <c r="R151" s="406"/>
      <c r="S151" s="351"/>
    </row>
    <row r="152" spans="1:19" s="109" customFormat="1" ht="15" customHeight="1">
      <c r="A152" s="347"/>
      <c r="C152" s="406"/>
      <c r="D152" s="406"/>
      <c r="E152" s="406"/>
      <c r="F152" s="406"/>
      <c r="G152" s="406"/>
      <c r="H152" s="406"/>
      <c r="I152" s="406"/>
      <c r="J152" s="406"/>
      <c r="K152" s="406"/>
      <c r="L152" s="406"/>
      <c r="M152" s="406"/>
      <c r="N152" s="406"/>
      <c r="O152" s="406"/>
      <c r="P152" s="406"/>
      <c r="Q152" s="406"/>
      <c r="R152" s="406"/>
      <c r="S152" s="351"/>
    </row>
    <row r="153" spans="1:19" s="109" customFormat="1" ht="10.5" customHeight="1">
      <c r="A153" s="383"/>
      <c r="B153" s="367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S153" s="351"/>
    </row>
    <row r="154" spans="2:20" s="109" customFormat="1" ht="14.25">
      <c r="B154" s="373"/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T154" s="109" t="s">
        <v>82</v>
      </c>
    </row>
    <row r="155" spans="1:18" s="109" customFormat="1" ht="14.25">
      <c r="A155" s="374"/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</row>
    <row r="156" spans="2:16" s="386" customFormat="1" ht="14.25">
      <c r="B156" s="400"/>
      <c r="C156" s="387">
        <f>P116</f>
        <v>0</v>
      </c>
      <c r="D156" s="387">
        <f>C156*30</f>
        <v>0</v>
      </c>
      <c r="E156" s="387"/>
      <c r="F156" s="387"/>
      <c r="G156" s="387"/>
      <c r="H156" s="387">
        <f>C156*N108</f>
        <v>0</v>
      </c>
      <c r="I156" s="387"/>
      <c r="J156" s="387">
        <f>C156*N80</f>
        <v>0</v>
      </c>
      <c r="K156" s="387"/>
      <c r="L156" s="387">
        <f>D156+H156+J156</f>
        <v>0</v>
      </c>
      <c r="M156" s="387"/>
      <c r="N156" s="388">
        <f>L156*1.23</f>
        <v>0</v>
      </c>
      <c r="O156" s="387"/>
      <c r="P156" s="387">
        <f>N156</f>
        <v>0</v>
      </c>
    </row>
    <row r="157" spans="2:16" s="389" customFormat="1" ht="11.25" hidden="1">
      <c r="B157" s="390"/>
      <c r="C157" s="391" t="s">
        <v>52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</row>
    <row r="158" spans="2:16" s="389" customFormat="1" ht="11.25" hidden="1">
      <c r="B158" s="390"/>
      <c r="C158" s="391" t="s">
        <v>28</v>
      </c>
      <c r="D158" s="391">
        <v>0</v>
      </c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</row>
    <row r="159" spans="2:16" s="389" customFormat="1" ht="11.25" hidden="1">
      <c r="B159" s="390"/>
      <c r="C159" s="391" t="s">
        <v>33</v>
      </c>
      <c r="D159" s="391">
        <f>7*C168+7</f>
        <v>8.61</v>
      </c>
      <c r="E159" s="391" t="s">
        <v>159</v>
      </c>
      <c r="F159" s="391" t="s">
        <v>174</v>
      </c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</row>
    <row r="160" spans="2:16" s="389" customFormat="1" ht="11.25" hidden="1">
      <c r="B160" s="390"/>
      <c r="C160" s="391" t="s">
        <v>171</v>
      </c>
      <c r="D160" s="391">
        <f>25*C168+25</f>
        <v>30.75</v>
      </c>
      <c r="E160" s="391" t="s">
        <v>160</v>
      </c>
      <c r="F160" s="391" t="s">
        <v>175</v>
      </c>
      <c r="G160" s="391"/>
      <c r="H160" s="391"/>
      <c r="I160" s="391"/>
      <c r="J160" s="391"/>
      <c r="K160" s="391"/>
      <c r="L160" s="391"/>
      <c r="M160" s="391"/>
      <c r="N160" s="391"/>
      <c r="O160" s="391"/>
      <c r="P160" s="391"/>
    </row>
    <row r="161" spans="2:16" s="389" customFormat="1" ht="11.25" hidden="1">
      <c r="B161" s="390"/>
      <c r="C161" s="391" t="s">
        <v>34</v>
      </c>
      <c r="D161" s="391">
        <f>30*C168+30</f>
        <v>36.9</v>
      </c>
      <c r="E161" s="391" t="s">
        <v>160</v>
      </c>
      <c r="F161" s="391" t="s">
        <v>176</v>
      </c>
      <c r="G161" s="391"/>
      <c r="H161" s="391"/>
      <c r="I161" s="391"/>
      <c r="J161" s="391"/>
      <c r="K161" s="391"/>
      <c r="L161" s="391"/>
      <c r="M161" s="391"/>
      <c r="N161" s="391"/>
      <c r="O161" s="391"/>
      <c r="P161" s="391"/>
    </row>
    <row r="162" spans="2:16" s="389" customFormat="1" ht="11.25" hidden="1">
      <c r="B162" s="390"/>
      <c r="C162" s="391" t="s">
        <v>35</v>
      </c>
      <c r="D162" s="391">
        <f>5*C168+5</f>
        <v>6.15</v>
      </c>
      <c r="E162" s="391" t="s">
        <v>160</v>
      </c>
      <c r="F162" s="391" t="s">
        <v>177</v>
      </c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</row>
    <row r="163" spans="2:16" s="389" customFormat="1" ht="11.25" hidden="1">
      <c r="B163" s="390"/>
      <c r="C163" s="391" t="s">
        <v>173</v>
      </c>
      <c r="D163" s="391">
        <v>0</v>
      </c>
      <c r="E163" s="391" t="s">
        <v>160</v>
      </c>
      <c r="F163" s="391" t="s">
        <v>178</v>
      </c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</row>
    <row r="164" spans="2:16" s="389" customFormat="1" ht="11.25" hidden="1">
      <c r="B164" s="390"/>
      <c r="C164" s="391" t="s">
        <v>88</v>
      </c>
      <c r="D164" s="391">
        <f>18*C168+18</f>
        <v>22.14</v>
      </c>
      <c r="E164" s="391" t="s">
        <v>160</v>
      </c>
      <c r="F164" s="391" t="s">
        <v>179</v>
      </c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</row>
    <row r="165" spans="2:16" s="389" customFormat="1" ht="11.25" hidden="1">
      <c r="B165" s="390"/>
      <c r="C165" s="391" t="s">
        <v>172</v>
      </c>
      <c r="D165" s="391">
        <f>8*C168+8</f>
        <v>9.84</v>
      </c>
      <c r="E165" s="391" t="s">
        <v>160</v>
      </c>
      <c r="F165" s="391" t="s">
        <v>180</v>
      </c>
      <c r="G165" s="391"/>
      <c r="H165" s="391"/>
      <c r="I165" s="391"/>
      <c r="J165" s="391"/>
      <c r="K165" s="391"/>
      <c r="L165" s="391"/>
      <c r="M165" s="391"/>
      <c r="N165" s="391"/>
      <c r="O165" s="391"/>
      <c r="P165" s="391"/>
    </row>
    <row r="166" spans="2:16" s="389" customFormat="1" ht="11.25" hidden="1">
      <c r="B166" s="390"/>
      <c r="C166" s="391"/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</row>
    <row r="167" spans="2:16" s="389" customFormat="1" ht="11.25" hidden="1">
      <c r="B167" s="390"/>
      <c r="C167" s="391" t="s">
        <v>59</v>
      </c>
      <c r="D167" s="391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</row>
    <row r="168" spans="2:16" s="389" customFormat="1" ht="11.25" hidden="1">
      <c r="B168" s="390"/>
      <c r="C168" s="391">
        <v>0.23</v>
      </c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</row>
    <row r="169" spans="2:16" s="389" customFormat="1" ht="11.25" hidden="1">
      <c r="B169" s="390"/>
      <c r="C169" s="391" t="s">
        <v>58</v>
      </c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391"/>
      <c r="P169" s="391"/>
    </row>
    <row r="170" spans="2:16" s="389" customFormat="1" ht="11.25" hidden="1">
      <c r="B170" s="390"/>
      <c r="C170" s="392">
        <v>25</v>
      </c>
      <c r="D170" s="391"/>
      <c r="E170" s="391"/>
      <c r="F170" s="391"/>
      <c r="G170" s="391"/>
      <c r="H170" s="391"/>
      <c r="I170" s="391"/>
      <c r="J170" s="391"/>
      <c r="K170" s="391"/>
      <c r="L170" s="391"/>
      <c r="M170" s="391"/>
      <c r="N170" s="391"/>
      <c r="O170" s="391"/>
      <c r="P170" s="391"/>
    </row>
    <row r="171" spans="2:16" s="389" customFormat="1" ht="11.25" hidden="1">
      <c r="B171" s="390"/>
      <c r="C171" s="392" t="s">
        <v>95</v>
      </c>
      <c r="D171" s="391">
        <f>((N89*P89)+(N91*P91)+(N93*P93)+(N95*P95)+(N97*P97)+(N99*P99)+(N101*P101)+(N103*P103)+(N105*P105)+(N107*P107))</f>
        <v>150</v>
      </c>
      <c r="E171" s="391"/>
      <c r="F171" s="391"/>
      <c r="G171" s="391"/>
      <c r="H171" s="391"/>
      <c r="I171" s="391"/>
      <c r="J171" s="391"/>
      <c r="K171" s="391"/>
      <c r="L171" s="391"/>
      <c r="M171" s="391"/>
      <c r="N171" s="391"/>
      <c r="O171" s="391"/>
      <c r="P171" s="391"/>
    </row>
    <row r="172" spans="2:16" s="389" customFormat="1" ht="11.25" hidden="1">
      <c r="B172" s="390"/>
      <c r="C172" s="391"/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</row>
    <row r="173" spans="2:16" s="389" customFormat="1" ht="11.25" hidden="1">
      <c r="B173" s="390"/>
      <c r="C173" s="391" t="s">
        <v>56</v>
      </c>
      <c r="D173" s="391"/>
      <c r="E173" s="391"/>
      <c r="F173" s="391"/>
      <c r="G173" s="391"/>
      <c r="H173" s="391"/>
      <c r="I173" s="391"/>
      <c r="J173" s="391"/>
      <c r="K173" s="391"/>
      <c r="L173" s="391"/>
      <c r="M173" s="391"/>
      <c r="N173" s="391"/>
      <c r="O173" s="391"/>
      <c r="P173" s="391"/>
    </row>
    <row r="174" spans="2:16" s="389" customFormat="1" ht="11.25" hidden="1">
      <c r="B174" s="390"/>
      <c r="C174" s="391" t="s">
        <v>28</v>
      </c>
      <c r="D174" s="391">
        <v>0</v>
      </c>
      <c r="E174" s="391"/>
      <c r="F174" s="391"/>
      <c r="G174" s="391"/>
      <c r="H174" s="391"/>
      <c r="I174" s="391"/>
      <c r="J174" s="391"/>
      <c r="K174" s="391"/>
      <c r="L174" s="391" t="s">
        <v>57</v>
      </c>
      <c r="M174" s="391"/>
      <c r="N174" s="391"/>
      <c r="O174" s="543">
        <f>N89*P89+N91*P91+N93*P93+N95*P95+N97*P97+N99*P99+N101*P101+N103*P103+N105*P105+N107*P107</f>
        <v>150</v>
      </c>
      <c r="P174" s="543"/>
    </row>
    <row r="175" spans="2:16" s="389" customFormat="1" ht="11.25" hidden="1">
      <c r="B175" s="390"/>
      <c r="C175" s="391" t="s">
        <v>48</v>
      </c>
      <c r="D175" s="391">
        <v>30</v>
      </c>
      <c r="E175" s="391"/>
      <c r="F175" s="391"/>
      <c r="G175" s="391"/>
      <c r="H175" s="391"/>
      <c r="I175" s="391"/>
      <c r="J175" s="391"/>
      <c r="K175" s="391"/>
      <c r="L175" s="391"/>
      <c r="M175" s="391"/>
      <c r="N175" s="391"/>
      <c r="O175" s="391"/>
      <c r="P175" s="391"/>
    </row>
    <row r="176" spans="2:16" s="389" customFormat="1" ht="11.25" hidden="1">
      <c r="B176" s="390"/>
      <c r="C176" s="391" t="s">
        <v>49</v>
      </c>
      <c r="D176" s="391">
        <v>60</v>
      </c>
      <c r="E176" s="391"/>
      <c r="F176" s="391"/>
      <c r="G176" s="391"/>
      <c r="H176" s="391"/>
      <c r="I176" s="391"/>
      <c r="J176" s="391"/>
      <c r="K176" s="391"/>
      <c r="L176" s="391"/>
      <c r="M176" s="391"/>
      <c r="N176" s="391"/>
      <c r="O176" s="391"/>
      <c r="P176" s="391"/>
    </row>
    <row r="177" spans="2:16" s="389" customFormat="1" ht="11.25" hidden="1">
      <c r="B177" s="390"/>
      <c r="C177" s="391"/>
      <c r="D177" s="391"/>
      <c r="E177" s="391"/>
      <c r="F177" s="391"/>
      <c r="G177" s="391"/>
      <c r="H177" s="391"/>
      <c r="I177" s="391"/>
      <c r="J177" s="391">
        <v>30</v>
      </c>
      <c r="K177" s="391"/>
      <c r="L177" s="391">
        <f>J177*0.22+J177</f>
        <v>36.6</v>
      </c>
      <c r="M177" s="391"/>
      <c r="N177" s="391"/>
      <c r="O177" s="391"/>
      <c r="P177" s="391"/>
    </row>
    <row r="178" spans="2:16" s="389" customFormat="1" ht="11.25" hidden="1">
      <c r="B178" s="390"/>
      <c r="C178" s="391"/>
      <c r="D178" s="391"/>
      <c r="E178" s="391"/>
      <c r="F178" s="391"/>
      <c r="G178" s="391"/>
      <c r="H178" s="391"/>
      <c r="I178" s="391"/>
      <c r="J178" s="391"/>
      <c r="K178" s="391"/>
      <c r="L178" s="391"/>
      <c r="M178" s="391"/>
      <c r="N178" s="391"/>
      <c r="O178" s="391"/>
      <c r="P178" s="391"/>
    </row>
    <row r="179" spans="2:16" s="389" customFormat="1" ht="11.25" hidden="1">
      <c r="B179" s="390"/>
      <c r="C179" s="391" t="s">
        <v>51</v>
      </c>
      <c r="D179" s="391"/>
      <c r="E179" s="391"/>
      <c r="F179" s="391"/>
      <c r="G179" s="391"/>
      <c r="H179" s="391" t="s">
        <v>52</v>
      </c>
      <c r="I179" s="391"/>
      <c r="J179" s="391"/>
      <c r="K179" s="391"/>
      <c r="L179" s="391"/>
      <c r="M179" s="391"/>
      <c r="N179" s="391"/>
      <c r="O179" s="391"/>
      <c r="P179" s="391"/>
    </row>
    <row r="180" spans="2:16" s="389" customFormat="1" ht="11.25" hidden="1">
      <c r="B180" s="390"/>
      <c r="C180" s="391" t="s">
        <v>28</v>
      </c>
      <c r="D180" s="391"/>
      <c r="E180" s="391"/>
      <c r="F180" s="391"/>
      <c r="G180" s="391"/>
      <c r="H180" s="391"/>
      <c r="I180" s="391"/>
      <c r="J180" s="391"/>
      <c r="K180" s="391"/>
      <c r="L180" s="391"/>
      <c r="M180" s="391"/>
      <c r="N180" s="391"/>
      <c r="O180" s="391"/>
      <c r="P180" s="391"/>
    </row>
    <row r="181" spans="2:16" s="389" customFormat="1" ht="11.25" hidden="1">
      <c r="B181" s="390"/>
      <c r="C181" s="391" t="s">
        <v>7</v>
      </c>
      <c r="D181" s="391"/>
      <c r="E181" s="391"/>
      <c r="F181" s="391"/>
      <c r="G181" s="391"/>
      <c r="H181" s="391"/>
      <c r="I181" s="391"/>
      <c r="J181" s="391"/>
      <c r="K181" s="391"/>
      <c r="L181" s="391"/>
      <c r="M181" s="391"/>
      <c r="N181" s="391"/>
      <c r="O181" s="391"/>
      <c r="P181" s="391"/>
    </row>
    <row r="182" spans="2:16" s="389" customFormat="1" ht="11.25" hidden="1">
      <c r="B182" s="390"/>
      <c r="C182" s="391" t="s">
        <v>8</v>
      </c>
      <c r="D182" s="391"/>
      <c r="E182" s="391"/>
      <c r="F182" s="391"/>
      <c r="G182" s="391"/>
      <c r="H182" s="391"/>
      <c r="I182" s="391"/>
      <c r="J182" s="391"/>
      <c r="K182" s="391"/>
      <c r="L182" s="391"/>
      <c r="M182" s="391"/>
      <c r="N182" s="391"/>
      <c r="O182" s="391"/>
      <c r="P182" s="391"/>
    </row>
    <row r="183" spans="2:16" s="389" customFormat="1" ht="11.25" hidden="1">
      <c r="B183" s="390"/>
      <c r="C183" s="391" t="s">
        <v>9</v>
      </c>
      <c r="D183" s="391"/>
      <c r="E183" s="391"/>
      <c r="F183" s="391"/>
      <c r="G183" s="391"/>
      <c r="H183" s="391"/>
      <c r="I183" s="391"/>
      <c r="J183" s="391"/>
      <c r="K183" s="391"/>
      <c r="L183" s="391"/>
      <c r="M183" s="391"/>
      <c r="N183" s="391"/>
      <c r="O183" s="391"/>
      <c r="P183" s="391"/>
    </row>
    <row r="184" spans="2:16" s="389" customFormat="1" ht="11.25" hidden="1">
      <c r="B184" s="390"/>
      <c r="C184" s="391" t="s">
        <v>10</v>
      </c>
      <c r="D184" s="391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</row>
    <row r="185" spans="2:16" s="389" customFormat="1" ht="11.25" hidden="1">
      <c r="B185" s="390"/>
      <c r="C185" s="391" t="s">
        <v>11</v>
      </c>
      <c r="D185" s="391"/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</row>
    <row r="186" spans="2:16" s="389" customFormat="1" ht="11.25" hidden="1">
      <c r="B186" s="390"/>
      <c r="C186" s="391" t="s">
        <v>12</v>
      </c>
      <c r="D186" s="391"/>
      <c r="E186" s="391"/>
      <c r="F186" s="391"/>
      <c r="G186" s="391"/>
      <c r="H186" s="391" t="s">
        <v>53</v>
      </c>
      <c r="I186" s="391"/>
      <c r="J186" s="391"/>
      <c r="K186" s="391"/>
      <c r="L186" s="391"/>
      <c r="M186" s="391"/>
      <c r="N186" s="391"/>
      <c r="O186" s="391"/>
      <c r="P186" s="391"/>
    </row>
    <row r="187" spans="2:16" s="389" customFormat="1" ht="11.25" hidden="1">
      <c r="B187" s="390"/>
      <c r="C187" s="391" t="s">
        <v>13</v>
      </c>
      <c r="D187" s="391"/>
      <c r="E187" s="391"/>
      <c r="F187" s="391"/>
      <c r="G187" s="391"/>
      <c r="H187" s="391" t="s">
        <v>28</v>
      </c>
      <c r="I187" s="391"/>
      <c r="J187" s="391"/>
      <c r="K187" s="391"/>
      <c r="L187" s="391"/>
      <c r="M187" s="391"/>
      <c r="N187" s="391"/>
      <c r="O187" s="391"/>
      <c r="P187" s="391"/>
    </row>
    <row r="188" spans="2:16" s="389" customFormat="1" ht="11.25" hidden="1">
      <c r="B188" s="390"/>
      <c r="C188" s="391" t="s">
        <v>14</v>
      </c>
      <c r="D188" s="391"/>
      <c r="E188" s="391"/>
      <c r="F188" s="391"/>
      <c r="G188" s="391"/>
      <c r="H188" s="391" t="s">
        <v>46</v>
      </c>
      <c r="I188" s="391"/>
      <c r="J188" s="391"/>
      <c r="K188" s="391"/>
      <c r="L188" s="391"/>
      <c r="M188" s="391"/>
      <c r="N188" s="391"/>
      <c r="O188" s="391"/>
      <c r="P188" s="391"/>
    </row>
    <row r="189" spans="2:16" s="389" customFormat="1" ht="11.25" hidden="1">
      <c r="B189" s="390"/>
      <c r="C189" s="391" t="s">
        <v>15</v>
      </c>
      <c r="D189" s="391"/>
      <c r="E189" s="391"/>
      <c r="F189" s="391"/>
      <c r="G189" s="391"/>
      <c r="H189" s="391" t="s">
        <v>47</v>
      </c>
      <c r="I189" s="391"/>
      <c r="J189" s="391"/>
      <c r="K189" s="391"/>
      <c r="L189" s="391"/>
      <c r="M189" s="391"/>
      <c r="N189" s="391"/>
      <c r="O189" s="391"/>
      <c r="P189" s="391"/>
    </row>
    <row r="190" spans="2:16" s="389" customFormat="1" ht="11.25" hidden="1">
      <c r="B190" s="390"/>
      <c r="C190" s="391" t="s">
        <v>16</v>
      </c>
      <c r="D190" s="391"/>
      <c r="E190" s="391"/>
      <c r="F190" s="391"/>
      <c r="G190" s="391"/>
      <c r="H190" s="391" t="s">
        <v>54</v>
      </c>
      <c r="I190" s="391" t="s">
        <v>55</v>
      </c>
      <c r="J190" s="391"/>
      <c r="K190" s="391"/>
      <c r="L190" s="391"/>
      <c r="M190" s="391"/>
      <c r="N190" s="391"/>
      <c r="O190" s="391"/>
      <c r="P190" s="391"/>
    </row>
    <row r="191" spans="2:16" s="389" customFormat="1" ht="11.25" hidden="1">
      <c r="B191" s="390"/>
      <c r="C191" s="391" t="s">
        <v>17</v>
      </c>
      <c r="D191" s="391"/>
      <c r="E191" s="391"/>
      <c r="F191" s="391"/>
      <c r="G191" s="391"/>
      <c r="H191" s="391" t="s">
        <v>28</v>
      </c>
      <c r="I191" s="391">
        <v>0</v>
      </c>
      <c r="J191" s="391"/>
      <c r="K191" s="391"/>
      <c r="L191" s="391"/>
      <c r="M191" s="391"/>
      <c r="N191" s="391"/>
      <c r="O191" s="391"/>
      <c r="P191" s="391"/>
    </row>
    <row r="192" spans="2:16" s="389" customFormat="1" ht="11.25" hidden="1">
      <c r="B192" s="390"/>
      <c r="C192" s="391" t="s">
        <v>18</v>
      </c>
      <c r="D192" s="391"/>
      <c r="E192" s="391"/>
      <c r="F192" s="391"/>
      <c r="G192" s="391"/>
      <c r="H192" s="391" t="s">
        <v>48</v>
      </c>
      <c r="I192" s="391">
        <v>30</v>
      </c>
      <c r="J192" s="391"/>
      <c r="K192" s="391"/>
      <c r="L192" s="391"/>
      <c r="M192" s="391"/>
      <c r="N192" s="391"/>
      <c r="O192" s="391"/>
      <c r="P192" s="391"/>
    </row>
    <row r="193" spans="2:16" s="389" customFormat="1" ht="11.25" hidden="1">
      <c r="B193" s="390"/>
      <c r="C193" s="391" t="s">
        <v>19</v>
      </c>
      <c r="D193" s="391"/>
      <c r="E193" s="391"/>
      <c r="F193" s="391"/>
      <c r="G193" s="391"/>
      <c r="H193" s="391" t="s">
        <v>49</v>
      </c>
      <c r="I193" s="391">
        <v>60</v>
      </c>
      <c r="J193" s="391"/>
      <c r="K193" s="391"/>
      <c r="L193" s="391"/>
      <c r="M193" s="391"/>
      <c r="N193" s="391"/>
      <c r="O193" s="391"/>
      <c r="P193" s="391"/>
    </row>
    <row r="194" spans="2:16" s="389" customFormat="1" ht="11.25" hidden="1">
      <c r="B194" s="390"/>
      <c r="C194" s="391" t="s">
        <v>20</v>
      </c>
      <c r="D194" s="391"/>
      <c r="E194" s="391"/>
      <c r="F194" s="391"/>
      <c r="G194" s="391"/>
      <c r="H194" s="391"/>
      <c r="I194" s="391"/>
      <c r="J194" s="391"/>
      <c r="K194" s="391"/>
      <c r="L194" s="391"/>
      <c r="M194" s="391"/>
      <c r="N194" s="391"/>
      <c r="O194" s="391"/>
      <c r="P194" s="391"/>
    </row>
    <row r="195" spans="2:16" s="389" customFormat="1" ht="11.25" hidden="1">
      <c r="B195" s="390"/>
      <c r="C195" s="391" t="s">
        <v>21</v>
      </c>
      <c r="D195" s="391"/>
      <c r="E195" s="391"/>
      <c r="F195" s="391"/>
      <c r="G195" s="391"/>
      <c r="H195" s="391"/>
      <c r="I195" s="391"/>
      <c r="J195" s="391"/>
      <c r="K195" s="391"/>
      <c r="L195" s="391"/>
      <c r="M195" s="391"/>
      <c r="N195" s="391"/>
      <c r="O195" s="391"/>
      <c r="P195" s="391"/>
    </row>
    <row r="196" spans="2:16" s="389" customFormat="1" ht="11.25" hidden="1">
      <c r="B196" s="390"/>
      <c r="C196" s="391" t="s">
        <v>22</v>
      </c>
      <c r="D196" s="391"/>
      <c r="E196" s="391"/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</row>
    <row r="197" spans="2:16" s="393" customFormat="1" ht="14.25">
      <c r="B197" s="394"/>
      <c r="C197" s="394"/>
      <c r="D197" s="394"/>
      <c r="E197" s="394"/>
      <c r="F197" s="394"/>
      <c r="G197" s="394"/>
      <c r="H197" s="394"/>
      <c r="I197" s="394"/>
      <c r="J197" s="390"/>
      <c r="K197" s="394"/>
      <c r="L197" s="394"/>
      <c r="M197" s="394"/>
      <c r="N197" s="394"/>
      <c r="O197" s="394"/>
      <c r="P197" s="394"/>
    </row>
    <row r="198" spans="3:16" s="386" customFormat="1" ht="14.25">
      <c r="C198" s="386" t="s">
        <v>45</v>
      </c>
      <c r="D198" s="386" t="s">
        <v>58</v>
      </c>
      <c r="H198" s="386" t="s">
        <v>167</v>
      </c>
      <c r="J198" s="386" t="s">
        <v>168</v>
      </c>
      <c r="L198" s="386" t="s">
        <v>166</v>
      </c>
      <c r="N198" s="386" t="s">
        <v>59</v>
      </c>
      <c r="P198" s="386" t="s">
        <v>50</v>
      </c>
    </row>
    <row r="199" spans="1:20" s="375" customFormat="1" ht="14.25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7"/>
      <c r="T199" s="377"/>
    </row>
    <row r="200" s="375" customFormat="1" ht="14.25"/>
    <row r="201" spans="3:6" s="378" customFormat="1" ht="14.25">
      <c r="C201" s="378">
        <v>0</v>
      </c>
      <c r="D201" s="378">
        <f>C201*L177</f>
        <v>0</v>
      </c>
      <c r="F201" s="378" t="s">
        <v>58</v>
      </c>
    </row>
    <row r="202" spans="4:6" s="378" customFormat="1" ht="14.25">
      <c r="D202" s="378">
        <f>P135*C201</f>
        <v>0</v>
      </c>
      <c r="F202" s="378" t="s">
        <v>54</v>
      </c>
    </row>
    <row r="203" spans="4:6" s="378" customFormat="1" ht="14.25">
      <c r="D203" s="378">
        <f>N80*C201</f>
        <v>0</v>
      </c>
      <c r="F203" s="378" t="s">
        <v>157</v>
      </c>
    </row>
    <row r="204" spans="4:6" s="378" customFormat="1" ht="14.25">
      <c r="D204" s="378">
        <f>SUM(D201:D203)</f>
        <v>0</v>
      </c>
      <c r="F204" s="378" t="s">
        <v>158</v>
      </c>
    </row>
    <row r="205" s="375" customFormat="1" ht="14.25"/>
    <row r="206" s="375" customFormat="1" ht="14.25"/>
    <row r="207" s="375" customFormat="1" ht="14.25"/>
    <row r="208" s="375" customFormat="1" ht="14.25"/>
    <row r="209" s="375" customFormat="1" ht="14.25"/>
    <row r="210" s="375" customFormat="1" ht="14.25"/>
    <row r="211" s="375" customFormat="1" ht="14.25"/>
    <row r="212" s="375" customFormat="1" ht="14.25"/>
    <row r="213" s="375" customFormat="1" ht="14.25"/>
    <row r="214" s="375" customFormat="1" ht="14.25"/>
    <row r="215" s="375" customFormat="1" ht="14.25"/>
    <row r="216" s="109" customFormat="1" ht="14.25"/>
    <row r="217" s="109" customFormat="1" ht="14.25"/>
    <row r="218" s="109" customFormat="1" ht="14.25"/>
    <row r="219" s="109" customFormat="1" ht="14.25"/>
    <row r="220" s="109" customFormat="1" ht="14.25"/>
    <row r="221" s="109" customFormat="1" ht="14.25"/>
    <row r="222" s="109" customFormat="1" ht="14.25"/>
    <row r="223" s="109" customFormat="1" ht="14.25"/>
    <row r="224" s="109" customFormat="1" ht="14.25"/>
    <row r="225" s="109" customFormat="1" ht="14.25"/>
    <row r="226" s="109" customFormat="1" ht="14.25"/>
    <row r="227" s="109" customFormat="1" ht="14.25"/>
    <row r="228" s="109" customFormat="1" ht="14.25"/>
    <row r="229" s="109" customFormat="1" ht="14.25"/>
    <row r="230" s="109" customFormat="1" ht="14.25"/>
    <row r="231" s="109" customFormat="1" ht="14.25"/>
    <row r="232" s="109" customFormat="1" ht="14.25"/>
    <row r="233" s="109" customFormat="1" ht="14.25"/>
    <row r="234" s="109" customFormat="1" ht="14.25"/>
    <row r="235" s="109" customFormat="1" ht="14.25"/>
    <row r="236" s="109" customFormat="1" ht="14.25"/>
    <row r="237" s="109" customFormat="1" ht="14.25"/>
    <row r="238" s="109" customFormat="1" ht="14.25"/>
    <row r="239" s="109" customFormat="1" ht="14.25"/>
    <row r="240" s="109" customFormat="1" ht="14.25"/>
    <row r="241" s="109" customFormat="1" ht="14.25"/>
    <row r="242" s="109" customFormat="1" ht="14.25"/>
    <row r="243" s="109" customFormat="1" ht="14.25"/>
    <row r="244" s="109" customFormat="1" ht="14.25"/>
    <row r="245" s="109" customFormat="1" ht="14.25"/>
    <row r="246" s="109" customFormat="1" ht="14.25"/>
    <row r="247" s="109" customFormat="1" ht="14.25"/>
    <row r="248" s="109" customFormat="1" ht="14.25"/>
    <row r="249" s="109" customFormat="1" ht="14.25"/>
    <row r="250" s="109" customFormat="1" ht="14.25"/>
    <row r="251" s="109" customFormat="1" ht="14.25"/>
    <row r="252" s="109" customFormat="1" ht="14.25"/>
    <row r="253" s="109" customFormat="1" ht="14.25"/>
    <row r="254" s="109" customFormat="1" ht="14.25"/>
    <row r="255" s="109" customFormat="1" ht="14.25"/>
    <row r="256" s="109" customFormat="1" ht="14.25"/>
    <row r="257" s="109" customFormat="1" ht="14.25"/>
    <row r="258" s="109" customFormat="1" ht="14.25"/>
    <row r="259" s="109" customFormat="1" ht="14.25"/>
    <row r="260" s="109" customFormat="1" ht="14.25"/>
    <row r="261" s="109" customFormat="1" ht="14.25"/>
    <row r="262" s="109" customFormat="1" ht="14.25"/>
    <row r="263" s="109" customFormat="1" ht="14.25"/>
    <row r="264" s="109" customFormat="1" ht="14.25"/>
    <row r="265" s="109" customFormat="1" ht="14.25"/>
    <row r="266" s="109" customFormat="1" ht="14.25"/>
    <row r="267" s="109" customFormat="1" ht="14.25"/>
    <row r="268" s="109" customFormat="1" ht="14.25"/>
    <row r="269" s="109" customFormat="1" ht="14.25"/>
    <row r="270" s="109" customFormat="1" ht="14.25"/>
    <row r="271" s="109" customFormat="1" ht="14.25"/>
    <row r="272" s="109" customFormat="1" ht="14.25"/>
    <row r="273" s="109" customFormat="1" ht="14.25"/>
    <row r="274" s="109" customFormat="1" ht="14.25"/>
    <row r="275" s="109" customFormat="1" ht="14.25"/>
    <row r="276" s="109" customFormat="1" ht="14.25"/>
    <row r="277" s="109" customFormat="1" ht="14.25"/>
    <row r="278" s="109" customFormat="1" ht="14.25"/>
    <row r="279" s="109" customFormat="1" ht="14.25"/>
    <row r="280" s="109" customFormat="1" ht="14.25"/>
    <row r="281" s="109" customFormat="1" ht="14.25"/>
    <row r="282" s="109" customFormat="1" ht="14.25"/>
    <row r="283" s="109" customFormat="1" ht="14.25"/>
    <row r="284" s="109" customFormat="1" ht="14.25"/>
    <row r="285" s="109" customFormat="1" ht="14.25"/>
    <row r="286" s="109" customFormat="1" ht="14.25"/>
    <row r="287" s="109" customFormat="1" ht="14.25"/>
    <row r="288" s="109" customFormat="1" ht="14.25"/>
    <row r="289" s="109" customFormat="1" ht="14.25"/>
    <row r="290" s="109" customFormat="1" ht="14.25"/>
    <row r="291" s="109" customFormat="1" ht="14.25"/>
    <row r="292" s="109" customFormat="1" ht="14.25"/>
    <row r="293" s="109" customFormat="1" ht="14.25"/>
    <row r="294" s="109" customFormat="1" ht="14.25"/>
    <row r="295" s="109" customFormat="1" ht="14.25"/>
    <row r="296" s="109" customFormat="1" ht="14.25"/>
    <row r="297" s="109" customFormat="1" ht="14.25"/>
    <row r="298" s="109" customFormat="1" ht="14.25"/>
    <row r="299" s="109" customFormat="1" ht="14.25"/>
    <row r="300" s="109" customFormat="1" ht="14.25"/>
    <row r="301" s="109" customFormat="1" ht="14.25"/>
    <row r="302" s="109" customFormat="1" ht="14.25"/>
    <row r="303" s="109" customFormat="1" ht="14.25"/>
    <row r="304" s="109" customFormat="1" ht="14.25"/>
    <row r="305" s="109" customFormat="1" ht="14.25"/>
    <row r="306" s="109" customFormat="1" ht="14.25"/>
    <row r="307" s="109" customFormat="1" ht="14.25"/>
    <row r="308" s="109" customFormat="1" ht="14.25"/>
    <row r="309" s="109" customFormat="1" ht="14.25"/>
    <row r="310" s="109" customFormat="1" ht="14.25"/>
    <row r="311" s="109" customFormat="1" ht="14.25"/>
    <row r="312" s="109" customFormat="1" ht="14.25"/>
    <row r="313" s="109" customFormat="1" ht="14.25"/>
    <row r="314" s="109" customFormat="1" ht="14.25"/>
    <row r="315" s="109" customFormat="1" ht="14.25"/>
    <row r="316" s="109" customFormat="1" ht="14.25"/>
    <row r="317" s="109" customFormat="1" ht="14.25"/>
    <row r="318" s="109" customFormat="1" ht="14.25"/>
    <row r="319" s="109" customFormat="1" ht="14.25"/>
    <row r="320" s="109" customFormat="1" ht="14.25"/>
    <row r="321" s="109" customFormat="1" ht="14.25"/>
  </sheetData>
  <sheetProtection/>
  <mergeCells count="99">
    <mergeCell ref="J2:O2"/>
    <mergeCell ref="C3:R3"/>
    <mergeCell ref="C4:R4"/>
    <mergeCell ref="C5:D5"/>
    <mergeCell ref="F5:J5"/>
    <mergeCell ref="C7:R7"/>
    <mergeCell ref="F9:P9"/>
    <mergeCell ref="F11:J11"/>
    <mergeCell ref="L11:P11"/>
    <mergeCell ref="F12:J12"/>
    <mergeCell ref="L12:P12"/>
    <mergeCell ref="F14:J14"/>
    <mergeCell ref="L14:P14"/>
    <mergeCell ref="F15:J15"/>
    <mergeCell ref="L15:P15"/>
    <mergeCell ref="F17:H17"/>
    <mergeCell ref="L17:P17"/>
    <mergeCell ref="F18:H18"/>
    <mergeCell ref="L18:P18"/>
    <mergeCell ref="F20:J20"/>
    <mergeCell ref="F21:J21"/>
    <mergeCell ref="L24:P24"/>
    <mergeCell ref="L26:P26"/>
    <mergeCell ref="J28:P28"/>
    <mergeCell ref="C33:R33"/>
    <mergeCell ref="F35:P35"/>
    <mergeCell ref="F37:J37"/>
    <mergeCell ref="L37:P37"/>
    <mergeCell ref="F38:J38"/>
    <mergeCell ref="L38:P38"/>
    <mergeCell ref="F41:J41"/>
    <mergeCell ref="L41:P41"/>
    <mergeCell ref="F42:J42"/>
    <mergeCell ref="L42:P42"/>
    <mergeCell ref="F44:H44"/>
    <mergeCell ref="L44:P44"/>
    <mergeCell ref="F45:H45"/>
    <mergeCell ref="L45:P45"/>
    <mergeCell ref="F47:J47"/>
    <mergeCell ref="F48:J48"/>
    <mergeCell ref="L51:P51"/>
    <mergeCell ref="C56:R56"/>
    <mergeCell ref="F58:P58"/>
    <mergeCell ref="F60:J60"/>
    <mergeCell ref="L60:P60"/>
    <mergeCell ref="F61:J61"/>
    <mergeCell ref="L61:P61"/>
    <mergeCell ref="F64:J64"/>
    <mergeCell ref="L64:P64"/>
    <mergeCell ref="F65:J65"/>
    <mergeCell ref="L65:P65"/>
    <mergeCell ref="F67:H67"/>
    <mergeCell ref="L67:P67"/>
    <mergeCell ref="F68:H68"/>
    <mergeCell ref="L68:P68"/>
    <mergeCell ref="F70:J70"/>
    <mergeCell ref="F71:J71"/>
    <mergeCell ref="J74:P74"/>
    <mergeCell ref="C77:R77"/>
    <mergeCell ref="H79:L79"/>
    <mergeCell ref="N79:O79"/>
    <mergeCell ref="H80:L80"/>
    <mergeCell ref="N80:O80"/>
    <mergeCell ref="D82:P82"/>
    <mergeCell ref="B85:R85"/>
    <mergeCell ref="C87:D87"/>
    <mergeCell ref="F87:H87"/>
    <mergeCell ref="C89:D89"/>
    <mergeCell ref="F89:H89"/>
    <mergeCell ref="C91:D91"/>
    <mergeCell ref="F91:H91"/>
    <mergeCell ref="C93:D93"/>
    <mergeCell ref="F93:H93"/>
    <mergeCell ref="C95:D95"/>
    <mergeCell ref="F95:H95"/>
    <mergeCell ref="C97:D97"/>
    <mergeCell ref="F97:H97"/>
    <mergeCell ref="C99:D99"/>
    <mergeCell ref="F99:H99"/>
    <mergeCell ref="C101:D101"/>
    <mergeCell ref="F101:H101"/>
    <mergeCell ref="C103:D103"/>
    <mergeCell ref="F103:H103"/>
    <mergeCell ref="C105:D105"/>
    <mergeCell ref="F105:H105"/>
    <mergeCell ref="C107:D107"/>
    <mergeCell ref="F107:H107"/>
    <mergeCell ref="C109:P109"/>
    <mergeCell ref="B112:R112"/>
    <mergeCell ref="I114:K114"/>
    <mergeCell ref="J116:K116"/>
    <mergeCell ref="F119:H119"/>
    <mergeCell ref="F120:H120"/>
    <mergeCell ref="F121:H121"/>
    <mergeCell ref="F123:H123"/>
    <mergeCell ref="O131:P131"/>
    <mergeCell ref="O147:P147"/>
    <mergeCell ref="C150:R150"/>
    <mergeCell ref="O174:P174"/>
  </mergeCells>
  <dataValidations count="5">
    <dataValidation type="list" allowBlank="1" showInputMessage="1" showErrorMessage="1" promptTitle="rejestr" sqref="F89:H89 F107:H107 F105:H105 F103:H103 F101:H101 F99:H99 F97:H97 F95:H95 F93:H93 F91:H91">
      <formula1>$H$187:$H$189</formula1>
    </dataValidation>
    <dataValidation type="list" allowBlank="1" showInputMessage="1" showErrorMessage="1" promptTitle="wysyłka" sqref="H80:H81">
      <formula1>$C$158:$C$165</formula1>
    </dataValidation>
    <dataValidation type="list" allowBlank="1" showInputMessage="1" showErrorMessage="1" promptTitle="woje" sqref="F65:J65 F42:J42 F15:J15">
      <formula1>$C$180:$C$196</formula1>
    </dataValidation>
    <dataValidation allowBlank="1" showInputMessage="1" showErrorMessage="1" promptTitle="rejestr" sqref="I97 I105 I101 I99 I103 I107 I95 I91 I89 I93"/>
    <dataValidation type="list" allowBlank="1" showInputMessage="1" showErrorMessage="1" promptTitle="odpis" sqref="L97 L89 L91 L93 L95 L105 L99 L101 L103 L107">
      <formula1>$H$191:$H$193</formula1>
    </dataValidation>
  </dataValidations>
  <hyperlinks>
    <hyperlink ref="L26" r:id="rId1" display="adres@email.pl"/>
    <hyperlink ref="J28" r:id="rId2" display="adres@email.pl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0">
      <selection activeCell="E33" sqref="E3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114" t="s">
        <v>62</v>
      </c>
      <c r="G7" s="115"/>
      <c r="H7" s="115"/>
      <c r="I7" s="115"/>
      <c r="J7" s="116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114" t="s">
        <v>66</v>
      </c>
      <c r="G9" s="115"/>
      <c r="H9" s="115"/>
      <c r="I9" s="115"/>
      <c r="J9" s="116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zamowienie!J89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118"/>
      <c r="E21" s="118"/>
      <c r="F21" s="114"/>
      <c r="G21" s="115"/>
      <c r="H21" s="115"/>
      <c r="I21" s="115"/>
      <c r="J21" s="116"/>
    </row>
    <row r="22" spans="1:10" ht="12.75" customHeight="1">
      <c r="A22" s="508" t="str">
        <f>zamowienie!L89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zamowienie!P89</f>
        <v>1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121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C2:D2"/>
    <mergeCell ref="D10:E10"/>
    <mergeCell ref="A13:I13"/>
    <mergeCell ref="E14:J14"/>
    <mergeCell ref="A25:I25"/>
    <mergeCell ref="A26:I26"/>
    <mergeCell ref="A21:C21"/>
    <mergeCell ref="A22:E22"/>
    <mergeCell ref="A24:I24"/>
    <mergeCell ref="E2:J2"/>
    <mergeCell ref="A20:J20"/>
    <mergeCell ref="A4:J4"/>
    <mergeCell ref="A12:J12"/>
    <mergeCell ref="A5:I5"/>
    <mergeCell ref="A7:C7"/>
    <mergeCell ref="A8:C8"/>
    <mergeCell ref="F8:I8"/>
    <mergeCell ref="F10:I10"/>
    <mergeCell ref="B6:J6"/>
    <mergeCell ref="A27:I27"/>
    <mergeCell ref="A2:B2"/>
    <mergeCell ref="F37:I37"/>
    <mergeCell ref="A28:J28"/>
    <mergeCell ref="A9:C9"/>
    <mergeCell ref="A10:C10"/>
    <mergeCell ref="A17:I17"/>
    <mergeCell ref="B18:I18"/>
    <mergeCell ref="D9:E9"/>
    <mergeCell ref="A16:J16"/>
  </mergeCells>
  <printOptions/>
  <pageMargins left="0.59375" right="0.59375" top="0.75" bottom="0.75" header="0.3" footer="0.3"/>
  <pageSetup orientation="portrait" paperSize="9" r:id="rId2"/>
  <headerFooter>
    <oddHeader xml:space="preserve">&amp;C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E23" sqref="E2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131" t="s">
        <v>62</v>
      </c>
      <c r="G7" s="132"/>
      <c r="H7" s="132"/>
      <c r="I7" s="132"/>
      <c r="J7" s="133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131" t="s">
        <v>66</v>
      </c>
      <c r="G9" s="132"/>
      <c r="H9" s="132"/>
      <c r="I9" s="132"/>
      <c r="J9" s="133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zamowienie!J91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130"/>
      <c r="E21" s="130"/>
      <c r="F21" s="131"/>
      <c r="G21" s="132"/>
      <c r="H21" s="132"/>
      <c r="I21" s="132"/>
      <c r="J21" s="133"/>
    </row>
    <row r="22" spans="1:10" ht="12.75" customHeight="1">
      <c r="A22" s="508" t="str">
        <f>zamowienie!L91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zamowienie!P91</f>
        <v>1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13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6:I26"/>
    <mergeCell ref="A27:I27"/>
    <mergeCell ref="A28:J28"/>
    <mergeCell ref="F37:I37"/>
    <mergeCell ref="A17:I17"/>
    <mergeCell ref="B18:I18"/>
    <mergeCell ref="A21:C21"/>
    <mergeCell ref="A22:E22"/>
    <mergeCell ref="A24:I24"/>
    <mergeCell ref="A25:I25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16:J16"/>
    <mergeCell ref="A2:B2"/>
    <mergeCell ref="C2:D2"/>
    <mergeCell ref="E2:J2"/>
    <mergeCell ref="A4:J4"/>
    <mergeCell ref="A5:I5"/>
    <mergeCell ref="B6:J6"/>
  </mergeCells>
  <printOptions/>
  <pageMargins left="0.49" right="0.54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0">
      <selection activeCell="F15" sqref="F15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zamowienie!J93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zamowienie!L93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zamowienie!P93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53" right="0.6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6">
      <selection activeCell="A27" sqref="A27:I27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zamowienie!J95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zamowienie!L95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zamowienie!P95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57" right="0.6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3">
      <selection activeCell="A22" sqref="A22:E22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zamowienie!J97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zamowienie!L97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zamowienie!P97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53" right="0.58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9">
      <selection activeCell="I23" sqref="I2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zamowienie!J99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zamowienie!L99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zamowienie!P99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51" right="0.56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4">
      <selection activeCell="I23" sqref="I2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zamowienie!J101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zamowienie!L101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zamowienie!P101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51" right="0.58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4">
      <selection activeCell="I23" sqref="I23"/>
    </sheetView>
  </sheetViews>
  <sheetFormatPr defaultColWidth="8.796875" defaultRowHeight="14.25"/>
  <cols>
    <col min="1" max="1" width="2.19921875" style="110" customWidth="1"/>
    <col min="2" max="2" width="9.8984375" style="110" customWidth="1"/>
    <col min="3" max="3" width="14.3984375" style="110" customWidth="1"/>
    <col min="4" max="4" width="12" style="110" customWidth="1"/>
    <col min="5" max="5" width="12.19921875" style="110" customWidth="1"/>
    <col min="6" max="6" width="8.59765625" style="110" customWidth="1"/>
    <col min="7" max="7" width="3.59765625" style="110" customWidth="1"/>
    <col min="8" max="8" width="1.8984375" style="110" customWidth="1"/>
    <col min="9" max="9" width="8" style="110" customWidth="1"/>
    <col min="10" max="10" width="8.3984375" style="110" customWidth="1"/>
    <col min="11" max="11" width="2.69921875" style="110" customWidth="1"/>
    <col min="12" max="16384" width="9" style="110" customWidth="1"/>
  </cols>
  <sheetData>
    <row r="2" spans="1:10" ht="55.5" customHeight="1">
      <c r="A2" s="499"/>
      <c r="B2" s="500"/>
      <c r="C2" s="529" t="s">
        <v>60</v>
      </c>
      <c r="D2" s="530"/>
      <c r="E2" s="537" t="s">
        <v>146</v>
      </c>
      <c r="F2" s="537"/>
      <c r="G2" s="537"/>
      <c r="H2" s="537"/>
      <c r="I2" s="537"/>
      <c r="J2" s="538"/>
    </row>
    <row r="4" spans="1:10" ht="12.75" customHeight="1">
      <c r="A4" s="519" t="s">
        <v>61</v>
      </c>
      <c r="B4" s="520"/>
      <c r="C4" s="520"/>
      <c r="D4" s="520"/>
      <c r="E4" s="520"/>
      <c r="F4" s="520"/>
      <c r="G4" s="520"/>
      <c r="H4" s="520"/>
      <c r="I4" s="520"/>
      <c r="J4" s="521"/>
    </row>
    <row r="5" spans="1:10" ht="9.75" customHeight="1">
      <c r="A5" s="511" t="s">
        <v>75</v>
      </c>
      <c r="B5" s="512"/>
      <c r="C5" s="512"/>
      <c r="D5" s="512"/>
      <c r="E5" s="512"/>
      <c r="F5" s="512"/>
      <c r="G5" s="512"/>
      <c r="H5" s="512"/>
      <c r="I5" s="512"/>
      <c r="J5" s="111"/>
    </row>
    <row r="6" spans="1:10" ht="13.5" customHeight="1">
      <c r="A6" s="2"/>
      <c r="B6" s="527" t="s">
        <v>101</v>
      </c>
      <c r="C6" s="527"/>
      <c r="D6" s="527"/>
      <c r="E6" s="527"/>
      <c r="F6" s="527"/>
      <c r="G6" s="527"/>
      <c r="H6" s="527"/>
      <c r="I6" s="527"/>
      <c r="J6" s="528"/>
    </row>
    <row r="7" spans="1:10" s="117" customFormat="1" ht="9.75" customHeight="1">
      <c r="A7" s="505" t="s">
        <v>74</v>
      </c>
      <c r="B7" s="506"/>
      <c r="C7" s="507"/>
      <c r="D7" s="308" t="s">
        <v>64</v>
      </c>
      <c r="E7" s="308" t="s">
        <v>63</v>
      </c>
      <c r="F7" s="305" t="s">
        <v>62</v>
      </c>
      <c r="G7" s="306"/>
      <c r="H7" s="306"/>
      <c r="I7" s="306"/>
      <c r="J7" s="307"/>
    </row>
    <row r="8" spans="1:10" ht="13.5" customHeight="1">
      <c r="A8" s="522" t="s">
        <v>147</v>
      </c>
      <c r="B8" s="523"/>
      <c r="C8" s="524"/>
      <c r="D8" s="309">
        <v>32</v>
      </c>
      <c r="E8" s="310">
        <f>zamowienie!P21</f>
        <v>0</v>
      </c>
      <c r="F8" s="522">
        <f>zamowienie!L18</f>
        <v>0</v>
      </c>
      <c r="G8" s="523"/>
      <c r="H8" s="523"/>
      <c r="I8" s="523"/>
      <c r="J8" s="311" t="s">
        <v>148</v>
      </c>
    </row>
    <row r="9" spans="1:10" s="117" customFormat="1" ht="9.75" customHeight="1">
      <c r="A9" s="505" t="s">
        <v>73</v>
      </c>
      <c r="B9" s="506"/>
      <c r="C9" s="507"/>
      <c r="D9" s="505" t="s">
        <v>65</v>
      </c>
      <c r="E9" s="506"/>
      <c r="F9" s="305" t="s">
        <v>66</v>
      </c>
      <c r="G9" s="306"/>
      <c r="H9" s="306"/>
      <c r="I9" s="306"/>
      <c r="J9" s="307"/>
    </row>
    <row r="10" spans="1:10" ht="13.5" customHeight="1">
      <c r="A10" s="508" t="s">
        <v>152</v>
      </c>
      <c r="B10" s="509"/>
      <c r="C10" s="510"/>
      <c r="D10" s="525"/>
      <c r="E10" s="526"/>
      <c r="F10" s="525"/>
      <c r="G10" s="526"/>
      <c r="H10" s="526"/>
      <c r="I10" s="526"/>
      <c r="J10" s="119"/>
    </row>
    <row r="12" spans="1:10" ht="12.75" customHeight="1">
      <c r="A12" s="513" t="s">
        <v>67</v>
      </c>
      <c r="B12" s="514"/>
      <c r="C12" s="514"/>
      <c r="D12" s="514"/>
      <c r="E12" s="514"/>
      <c r="F12" s="514"/>
      <c r="G12" s="514"/>
      <c r="H12" s="514"/>
      <c r="I12" s="514"/>
      <c r="J12" s="515"/>
    </row>
    <row r="13" spans="1:10" ht="9.75" customHeight="1">
      <c r="A13" s="511" t="s">
        <v>68</v>
      </c>
      <c r="B13" s="512"/>
      <c r="C13" s="512"/>
      <c r="D13" s="512"/>
      <c r="E13" s="512"/>
      <c r="F13" s="512"/>
      <c r="G13" s="512"/>
      <c r="H13" s="512"/>
      <c r="I13" s="512"/>
      <c r="J13" s="111"/>
    </row>
    <row r="14" spans="1:10" ht="21" customHeight="1">
      <c r="A14" s="113"/>
      <c r="B14" s="312" t="s">
        <v>149</v>
      </c>
      <c r="C14" s="312"/>
      <c r="D14" s="313" t="s">
        <v>151</v>
      </c>
      <c r="E14" s="531" t="s">
        <v>150</v>
      </c>
      <c r="F14" s="531"/>
      <c r="G14" s="531"/>
      <c r="H14" s="531"/>
      <c r="I14" s="531"/>
      <c r="J14" s="532"/>
    </row>
    <row r="16" spans="1:10" ht="14.25">
      <c r="A16" s="513" t="s">
        <v>69</v>
      </c>
      <c r="B16" s="514"/>
      <c r="C16" s="514"/>
      <c r="D16" s="514"/>
      <c r="E16" s="514"/>
      <c r="F16" s="514"/>
      <c r="G16" s="514"/>
      <c r="H16" s="514"/>
      <c r="I16" s="514"/>
      <c r="J16" s="515"/>
    </row>
    <row r="17" spans="1:10" ht="9.75" customHeight="1">
      <c r="A17" s="511" t="s">
        <v>70</v>
      </c>
      <c r="B17" s="512"/>
      <c r="C17" s="512"/>
      <c r="D17" s="512"/>
      <c r="E17" s="512"/>
      <c r="F17" s="512"/>
      <c r="G17" s="512"/>
      <c r="H17" s="512"/>
      <c r="I17" s="512"/>
      <c r="J17" s="111"/>
    </row>
    <row r="18" spans="1:10" ht="12.75" customHeight="1">
      <c r="A18" s="113"/>
      <c r="B18" s="509">
        <f>zamowienie!J103</f>
        <v>0</v>
      </c>
      <c r="C18" s="509"/>
      <c r="D18" s="509"/>
      <c r="E18" s="509"/>
      <c r="F18" s="509"/>
      <c r="G18" s="509"/>
      <c r="H18" s="509"/>
      <c r="I18" s="509"/>
      <c r="J18" s="119"/>
    </row>
    <row r="20" spans="1:10" ht="14.25">
      <c r="A20" s="516" t="s">
        <v>71</v>
      </c>
      <c r="B20" s="517"/>
      <c r="C20" s="517"/>
      <c r="D20" s="517"/>
      <c r="E20" s="517"/>
      <c r="F20" s="517"/>
      <c r="G20" s="517"/>
      <c r="H20" s="517"/>
      <c r="I20" s="517"/>
      <c r="J20" s="518"/>
    </row>
    <row r="21" spans="1:10" s="117" customFormat="1" ht="9.75" customHeight="1">
      <c r="A21" s="535" t="s">
        <v>72</v>
      </c>
      <c r="B21" s="536"/>
      <c r="C21" s="536"/>
      <c r="D21" s="303"/>
      <c r="E21" s="303"/>
      <c r="F21" s="305"/>
      <c r="G21" s="306"/>
      <c r="H21" s="306"/>
      <c r="I21" s="306"/>
      <c r="J21" s="307"/>
    </row>
    <row r="22" spans="1:10" ht="12.75" customHeight="1">
      <c r="A22" s="508" t="str">
        <f>zamowienie!L103</f>
        <v>wybierz</v>
      </c>
      <c r="B22" s="509"/>
      <c r="C22" s="509"/>
      <c r="D22" s="509"/>
      <c r="E22" s="510"/>
      <c r="F22" s="314" t="s">
        <v>45</v>
      </c>
      <c r="G22" s="315"/>
      <c r="H22" s="315"/>
      <c r="I22" s="316">
        <f>zamowienie!P103</f>
        <v>0</v>
      </c>
      <c r="J22" s="119"/>
    </row>
    <row r="24" spans="1:10" ht="14.25">
      <c r="A24" s="516" t="s">
        <v>76</v>
      </c>
      <c r="B24" s="517"/>
      <c r="C24" s="517"/>
      <c r="D24" s="517"/>
      <c r="E24" s="517"/>
      <c r="F24" s="517"/>
      <c r="G24" s="517"/>
      <c r="H24" s="517"/>
      <c r="I24" s="517"/>
      <c r="J24" s="120"/>
    </row>
    <row r="25" spans="1:10" s="117" customFormat="1" ht="12" customHeight="1">
      <c r="A25" s="533" t="s">
        <v>77</v>
      </c>
      <c r="B25" s="534"/>
      <c r="C25" s="534"/>
      <c r="D25" s="534"/>
      <c r="E25" s="534"/>
      <c r="F25" s="534"/>
      <c r="G25" s="534"/>
      <c r="H25" s="534"/>
      <c r="I25" s="534"/>
      <c r="J25" s="304"/>
    </row>
    <row r="26" spans="1:10" ht="12" customHeight="1">
      <c r="A26" s="533" t="s">
        <v>78</v>
      </c>
      <c r="B26" s="534"/>
      <c r="C26" s="534"/>
      <c r="D26" s="534"/>
      <c r="E26" s="534"/>
      <c r="F26" s="534"/>
      <c r="G26" s="534"/>
      <c r="H26" s="534"/>
      <c r="I26" s="534"/>
      <c r="J26" s="112"/>
    </row>
    <row r="27" spans="1:10" ht="12" customHeight="1">
      <c r="A27" s="497" t="s">
        <v>79</v>
      </c>
      <c r="B27" s="498"/>
      <c r="C27" s="498"/>
      <c r="D27" s="498"/>
      <c r="E27" s="498"/>
      <c r="F27" s="498"/>
      <c r="G27" s="498"/>
      <c r="H27" s="498"/>
      <c r="I27" s="498"/>
      <c r="J27" s="112"/>
    </row>
    <row r="28" spans="1:10" ht="24" customHeight="1">
      <c r="A28" s="502" t="s">
        <v>80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36" s="300" customFormat="1" ht="12">
      <c r="H36" s="301" t="s">
        <v>144</v>
      </c>
    </row>
    <row r="37" spans="6:9" s="300" customFormat="1" ht="14.25" customHeight="1">
      <c r="F37" s="501">
        <f ca="1">TODAY()</f>
        <v>45104</v>
      </c>
      <c r="G37" s="501"/>
      <c r="H37" s="501"/>
      <c r="I37" s="501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10:C10"/>
    <mergeCell ref="A13:I13"/>
    <mergeCell ref="E14:J14"/>
    <mergeCell ref="A2:B2"/>
    <mergeCell ref="C2:D2"/>
    <mergeCell ref="E2:J2"/>
    <mergeCell ref="A4:J4"/>
    <mergeCell ref="A5:I5"/>
    <mergeCell ref="B6:J6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</mergeCells>
  <printOptions/>
  <pageMargins left="0.49" right="0.58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ja</cp:lastModifiedBy>
  <cp:lastPrinted>2021-01-26T15:22:26Z</cp:lastPrinted>
  <dcterms:created xsi:type="dcterms:W3CDTF">2008-03-24T11:18:16Z</dcterms:created>
  <dcterms:modified xsi:type="dcterms:W3CDTF">2023-06-27T17:34:28Z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